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0" windowWidth="18200" windowHeight="6740"/>
  </bookViews>
  <sheets>
    <sheet name="Подбор" sheetId="5" r:id="rId1"/>
    <sheet name="Выбор цвета" sheetId="4" state="hidden" r:id="rId2"/>
    <sheet name="Калькулятор" sheetId="6" state="hidden" r:id="rId3"/>
  </sheets>
  <calcPr calcId="125725"/>
</workbook>
</file>

<file path=xl/calcChain.xml><?xml version="1.0" encoding="utf-8"?>
<calcChain xmlns="http://schemas.openxmlformats.org/spreadsheetml/2006/main">
  <c r="AO219" i="6"/>
  <c r="AN219"/>
  <c r="AM219"/>
  <c r="AO218"/>
  <c r="AN218"/>
  <c r="AM218"/>
  <c r="AO217"/>
  <c r="AN217"/>
  <c r="AM217"/>
  <c r="AO216"/>
  <c r="AN216"/>
  <c r="AM216"/>
  <c r="AO215"/>
  <c r="AN215"/>
  <c r="AM215"/>
  <c r="AO214"/>
  <c r="AN214"/>
  <c r="AM214"/>
  <c r="AO213"/>
  <c r="AN213"/>
  <c r="AM213"/>
  <c r="AO212"/>
  <c r="AN212"/>
  <c r="AM212"/>
  <c r="AO211"/>
  <c r="AN211"/>
  <c r="AM211"/>
  <c r="AO210"/>
  <c r="AN210"/>
  <c r="AM210"/>
  <c r="AO209"/>
  <c r="AN209"/>
  <c r="AM209"/>
  <c r="AO208"/>
  <c r="AN208"/>
  <c r="AM208"/>
  <c r="AO207"/>
  <c r="AN207"/>
  <c r="AM207"/>
  <c r="AO206"/>
  <c r="AN206"/>
  <c r="AM206"/>
  <c r="AO205"/>
  <c r="AN205"/>
  <c r="AM205"/>
  <c r="AO204"/>
  <c r="AN204"/>
  <c r="AM204"/>
  <c r="AO203"/>
  <c r="AN203"/>
  <c r="AM203"/>
  <c r="AO202"/>
  <c r="AN202"/>
  <c r="AM202"/>
  <c r="AO201"/>
  <c r="AN201"/>
  <c r="AM201"/>
  <c r="AO200"/>
  <c r="AN200"/>
  <c r="AM200"/>
  <c r="AO199"/>
  <c r="AN199"/>
  <c r="AM199"/>
  <c r="AO198"/>
  <c r="AN198"/>
  <c r="AM198"/>
  <c r="AO197"/>
  <c r="AN197"/>
  <c r="AM197"/>
  <c r="AO196"/>
  <c r="AN196"/>
  <c r="AM196"/>
  <c r="AO195"/>
  <c r="AN195"/>
  <c r="AM195"/>
  <c r="AO194"/>
  <c r="AN194"/>
  <c r="AM194"/>
  <c r="AO193"/>
  <c r="AN193"/>
  <c r="AM193"/>
  <c r="AO192"/>
  <c r="AN192"/>
  <c r="AM192"/>
  <c r="AO191"/>
  <c r="AN191"/>
  <c r="AM191"/>
  <c r="AO190"/>
  <c r="AN190"/>
  <c r="AM190"/>
  <c r="AO189"/>
  <c r="AN189"/>
  <c r="AM189"/>
  <c r="AO188"/>
  <c r="AN188"/>
  <c r="AM188"/>
  <c r="AO187"/>
  <c r="AN187"/>
  <c r="AM187"/>
  <c r="AO186"/>
  <c r="AN186"/>
  <c r="AM186"/>
  <c r="AO185"/>
  <c r="AN185"/>
  <c r="AM185"/>
  <c r="AO184"/>
  <c r="AN184"/>
  <c r="AM184"/>
  <c r="AO183"/>
  <c r="AN183"/>
  <c r="AM183"/>
  <c r="AO182"/>
  <c r="AN182"/>
  <c r="AM182"/>
  <c r="AO181"/>
  <c r="AN181"/>
  <c r="AM181"/>
  <c r="AO180"/>
  <c r="AN180"/>
  <c r="AM180"/>
  <c r="AO179"/>
  <c r="AN179"/>
  <c r="AM179"/>
  <c r="AO178"/>
  <c r="AN178"/>
  <c r="AM178"/>
  <c r="AO177"/>
  <c r="AN177"/>
  <c r="AM177"/>
  <c r="AO176"/>
  <c r="AN176"/>
  <c r="AM176"/>
  <c r="AO175"/>
  <c r="AN175"/>
  <c r="AM175"/>
  <c r="AO174"/>
  <c r="AN174"/>
  <c r="AM174"/>
  <c r="AO173"/>
  <c r="AN173"/>
  <c r="AM173"/>
  <c r="AO172"/>
  <c r="AN172"/>
  <c r="AM172"/>
  <c r="AO171"/>
  <c r="AN171"/>
  <c r="AM171"/>
  <c r="AO170"/>
  <c r="AN170"/>
  <c r="AM170"/>
  <c r="AO169"/>
  <c r="AN169"/>
  <c r="AM169"/>
  <c r="AO168"/>
  <c r="AN168"/>
  <c r="AM168"/>
  <c r="AO167"/>
  <c r="AN167"/>
  <c r="Q167" s="1"/>
  <c r="AP167" s="1"/>
  <c r="AS167" s="1"/>
  <c r="AM167"/>
  <c r="AO166"/>
  <c r="AN166"/>
  <c r="AM166"/>
  <c r="AO165"/>
  <c r="AN165"/>
  <c r="AM165"/>
  <c r="AO164"/>
  <c r="AN164"/>
  <c r="AM164"/>
  <c r="AO163"/>
  <c r="AN163"/>
  <c r="AM163"/>
  <c r="AO162"/>
  <c r="AN162"/>
  <c r="AM162"/>
  <c r="AO161"/>
  <c r="AN161"/>
  <c r="AM161"/>
  <c r="AO160"/>
  <c r="AN160"/>
  <c r="AM160"/>
  <c r="AO159"/>
  <c r="AN159"/>
  <c r="AM159"/>
  <c r="AO158"/>
  <c r="AN158"/>
  <c r="AM158"/>
  <c r="AO157"/>
  <c r="AN157"/>
  <c r="AM157"/>
  <c r="AO156"/>
  <c r="AN156"/>
  <c r="AM156"/>
  <c r="AO155"/>
  <c r="AN155"/>
  <c r="AM155"/>
  <c r="AO154"/>
  <c r="AN154"/>
  <c r="AM154"/>
  <c r="AO153"/>
  <c r="AN153"/>
  <c r="AM153"/>
  <c r="AO152"/>
  <c r="AN152"/>
  <c r="AM152"/>
  <c r="AO151"/>
  <c r="AN151"/>
  <c r="Q151" s="1"/>
  <c r="AP151" s="1"/>
  <c r="AS151" s="1"/>
  <c r="AM151"/>
  <c r="AO150"/>
  <c r="AN150"/>
  <c r="AM150"/>
  <c r="AO149"/>
  <c r="AN149"/>
  <c r="AM149"/>
  <c r="AO148"/>
  <c r="AN148"/>
  <c r="AM148"/>
  <c r="AO147"/>
  <c r="AN147"/>
  <c r="AM147"/>
  <c r="AO146"/>
  <c r="AN146"/>
  <c r="AM146"/>
  <c r="AO145"/>
  <c r="AN145"/>
  <c r="AM145"/>
  <c r="AO144"/>
  <c r="AN144"/>
  <c r="AM144"/>
  <c r="AO143"/>
  <c r="AN143"/>
  <c r="AM143"/>
  <c r="AO142"/>
  <c r="AN142"/>
  <c r="AM142"/>
  <c r="AO141"/>
  <c r="AN141"/>
  <c r="AM141"/>
  <c r="AO140"/>
  <c r="AN140"/>
  <c r="AM140"/>
  <c r="AO139"/>
  <c r="AN139"/>
  <c r="AM139"/>
  <c r="AO138"/>
  <c r="AN138"/>
  <c r="AM138"/>
  <c r="Q138" s="1"/>
  <c r="AP138" s="1"/>
  <c r="AS138" s="1"/>
  <c r="AO137"/>
  <c r="AN137"/>
  <c r="AM137"/>
  <c r="AO136"/>
  <c r="AN136"/>
  <c r="AM136"/>
  <c r="AO135"/>
  <c r="AN135"/>
  <c r="AM135"/>
  <c r="AO134"/>
  <c r="AN134"/>
  <c r="AM134"/>
  <c r="Q134" s="1"/>
  <c r="AP134" s="1"/>
  <c r="AS134" s="1"/>
  <c r="AO133"/>
  <c r="AN133"/>
  <c r="AM133"/>
  <c r="AO132"/>
  <c r="AN132"/>
  <c r="AM132"/>
  <c r="AO131"/>
  <c r="AN131"/>
  <c r="AM131"/>
  <c r="AO130"/>
  <c r="AN130"/>
  <c r="AM130"/>
  <c r="Q130" s="1"/>
  <c r="AP130" s="1"/>
  <c r="AS130" s="1"/>
  <c r="AO129"/>
  <c r="AN129"/>
  <c r="AM129"/>
  <c r="AO128"/>
  <c r="AN128"/>
  <c r="AM128"/>
  <c r="AO127"/>
  <c r="AN127"/>
  <c r="AM127"/>
  <c r="AO126"/>
  <c r="AN126"/>
  <c r="AM126"/>
  <c r="Q126" s="1"/>
  <c r="AP126" s="1"/>
  <c r="AS126" s="1"/>
  <c r="AO125"/>
  <c r="AN125"/>
  <c r="AM125"/>
  <c r="AO124"/>
  <c r="AN124"/>
  <c r="AM124"/>
  <c r="AO123"/>
  <c r="AN123"/>
  <c r="Q123" s="1"/>
  <c r="AP123" s="1"/>
  <c r="AS123" s="1"/>
  <c r="AM123"/>
  <c r="AO122"/>
  <c r="AN122"/>
  <c r="AM122"/>
  <c r="Q122" s="1"/>
  <c r="AP122" s="1"/>
  <c r="AS122" s="1"/>
  <c r="AO121"/>
  <c r="AN121"/>
  <c r="AM121"/>
  <c r="AO120"/>
  <c r="AN120"/>
  <c r="AM120"/>
  <c r="AO119"/>
  <c r="AN119"/>
  <c r="AM119"/>
  <c r="AO118"/>
  <c r="AN118"/>
  <c r="AM118"/>
  <c r="Q118" s="1"/>
  <c r="AP118" s="1"/>
  <c r="AS118" s="1"/>
  <c r="AO117"/>
  <c r="AN117"/>
  <c r="AM117"/>
  <c r="AO116"/>
  <c r="AN116"/>
  <c r="AM116"/>
  <c r="AO115"/>
  <c r="AN115"/>
  <c r="Q115" s="1"/>
  <c r="AP115" s="1"/>
  <c r="AS115" s="1"/>
  <c r="AM115"/>
  <c r="AO114"/>
  <c r="AN114"/>
  <c r="AM114"/>
  <c r="Q114" s="1"/>
  <c r="AP114" s="1"/>
  <c r="AS114" s="1"/>
  <c r="AO113"/>
  <c r="AN113"/>
  <c r="AM113"/>
  <c r="AO112"/>
  <c r="AN112"/>
  <c r="AM112"/>
  <c r="AO111"/>
  <c r="AN111"/>
  <c r="AM111"/>
  <c r="AO110"/>
  <c r="AN110"/>
  <c r="AM110"/>
  <c r="Q110" s="1"/>
  <c r="AP110" s="1"/>
  <c r="AS110" s="1"/>
  <c r="AO109"/>
  <c r="AN109"/>
  <c r="AM109"/>
  <c r="AO108"/>
  <c r="AN108"/>
  <c r="AM108"/>
  <c r="AO107"/>
  <c r="AN107"/>
  <c r="R107" s="1"/>
  <c r="AQ107" s="1"/>
  <c r="AT107" s="1"/>
  <c r="AM107"/>
  <c r="AO106"/>
  <c r="AN106"/>
  <c r="AM106"/>
  <c r="AO105"/>
  <c r="AN105"/>
  <c r="AM105"/>
  <c r="AO104"/>
  <c r="AN104"/>
  <c r="AM104"/>
  <c r="AO103"/>
  <c r="AN103"/>
  <c r="AM103"/>
  <c r="AO102"/>
  <c r="AN102"/>
  <c r="AM102"/>
  <c r="Q102" s="1"/>
  <c r="AP102" s="1"/>
  <c r="AS102" s="1"/>
  <c r="AO101"/>
  <c r="AN101"/>
  <c r="AM101"/>
  <c r="AO100"/>
  <c r="AN100"/>
  <c r="AM100"/>
  <c r="AO99"/>
  <c r="AN99"/>
  <c r="AM99"/>
  <c r="AO98"/>
  <c r="AN98"/>
  <c r="AM98"/>
  <c r="AO97"/>
  <c r="AN97"/>
  <c r="AM97"/>
  <c r="AO96"/>
  <c r="AN96"/>
  <c r="AM96"/>
  <c r="AO95"/>
  <c r="AN95"/>
  <c r="Q95" s="1"/>
  <c r="AP95" s="1"/>
  <c r="AS95" s="1"/>
  <c r="AM95"/>
  <c r="AO94"/>
  <c r="AN94"/>
  <c r="AM94"/>
  <c r="Q94" s="1"/>
  <c r="AP94" s="1"/>
  <c r="AS94" s="1"/>
  <c r="AO93"/>
  <c r="AN93"/>
  <c r="AM93"/>
  <c r="AO92"/>
  <c r="AN92"/>
  <c r="AM92"/>
  <c r="AO91"/>
  <c r="AN91"/>
  <c r="AM91"/>
  <c r="AO90"/>
  <c r="AN90"/>
  <c r="AM90"/>
  <c r="Q90" s="1"/>
  <c r="AP90" s="1"/>
  <c r="AS90" s="1"/>
  <c r="AO89"/>
  <c r="AN89"/>
  <c r="S89" s="1"/>
  <c r="AR89" s="1"/>
  <c r="AU89" s="1"/>
  <c r="AM89"/>
  <c r="AO88"/>
  <c r="AN88"/>
  <c r="AM88"/>
  <c r="AO87"/>
  <c r="AN87"/>
  <c r="Q87" s="1"/>
  <c r="AP87" s="1"/>
  <c r="AS87" s="1"/>
  <c r="AM87"/>
  <c r="AO86"/>
  <c r="AN86"/>
  <c r="AM86"/>
  <c r="AO85"/>
  <c r="AN85"/>
  <c r="S85" s="1"/>
  <c r="AR85" s="1"/>
  <c r="AU85" s="1"/>
  <c r="AM85"/>
  <c r="AO84"/>
  <c r="AN84"/>
  <c r="AM84"/>
  <c r="AO83"/>
  <c r="AN83"/>
  <c r="AM83"/>
  <c r="AO82"/>
  <c r="AN82"/>
  <c r="AM82"/>
  <c r="AO81"/>
  <c r="AN81"/>
  <c r="S81" s="1"/>
  <c r="AR81" s="1"/>
  <c r="AU81" s="1"/>
  <c r="AM81"/>
  <c r="AO80"/>
  <c r="AN80"/>
  <c r="AM80"/>
  <c r="AO79"/>
  <c r="AN79"/>
  <c r="AM79"/>
  <c r="AO78"/>
  <c r="AN78"/>
  <c r="AM78"/>
  <c r="AO77"/>
  <c r="AN77"/>
  <c r="AM77"/>
  <c r="AO76"/>
  <c r="AN76"/>
  <c r="AM76"/>
  <c r="AO75"/>
  <c r="AN75"/>
  <c r="AM75"/>
  <c r="AO74"/>
  <c r="AN74"/>
  <c r="AM74"/>
  <c r="Q74" s="1"/>
  <c r="AP74" s="1"/>
  <c r="AS74" s="1"/>
  <c r="AO73"/>
  <c r="AN73"/>
  <c r="AM73"/>
  <c r="AO72"/>
  <c r="AN72"/>
  <c r="AM72"/>
  <c r="AO71"/>
  <c r="AN71"/>
  <c r="AM71"/>
  <c r="AO70"/>
  <c r="AN70"/>
  <c r="AM70"/>
  <c r="AO69"/>
  <c r="AN69"/>
  <c r="AM69"/>
  <c r="AO68"/>
  <c r="AN68"/>
  <c r="AM68"/>
  <c r="AO67"/>
  <c r="AN67"/>
  <c r="Q67" s="1"/>
  <c r="AP67" s="1"/>
  <c r="AS67" s="1"/>
  <c r="AM67"/>
  <c r="AO66"/>
  <c r="AN66"/>
  <c r="AM66"/>
  <c r="AO65"/>
  <c r="AN65"/>
  <c r="AM65"/>
  <c r="AO64"/>
  <c r="AN64"/>
  <c r="AM64"/>
  <c r="AO63"/>
  <c r="AN63"/>
  <c r="AM63"/>
  <c r="AO62"/>
  <c r="AN62"/>
  <c r="AM62"/>
  <c r="AO61"/>
  <c r="AN61"/>
  <c r="AM61"/>
  <c r="AO60"/>
  <c r="AN60"/>
  <c r="AM60"/>
  <c r="AO59"/>
  <c r="AN59"/>
  <c r="AM59"/>
  <c r="AO58"/>
  <c r="AN58"/>
  <c r="AM58"/>
  <c r="AO57"/>
  <c r="AN57"/>
  <c r="AM57"/>
  <c r="AO56"/>
  <c r="AN56"/>
  <c r="AM56"/>
  <c r="AO55"/>
  <c r="AN55"/>
  <c r="AM55"/>
  <c r="AO54"/>
  <c r="AN54"/>
  <c r="AM54"/>
  <c r="AO53"/>
  <c r="AN53"/>
  <c r="AM53"/>
  <c r="AO52"/>
  <c r="AN52"/>
  <c r="AM52"/>
  <c r="AO51"/>
  <c r="AN51"/>
  <c r="AM51"/>
  <c r="AO50"/>
  <c r="AN50"/>
  <c r="AM50"/>
  <c r="AO49"/>
  <c r="AN49"/>
  <c r="AM49"/>
  <c r="AO48"/>
  <c r="AN48"/>
  <c r="AM48"/>
  <c r="AO47"/>
  <c r="AN47"/>
  <c r="AM47"/>
  <c r="AO46"/>
  <c r="AN46"/>
  <c r="AM46"/>
  <c r="AO45"/>
  <c r="AN45"/>
  <c r="Q45" s="1"/>
  <c r="AP45" s="1"/>
  <c r="AS45" s="1"/>
  <c r="AM45"/>
  <c r="AO44"/>
  <c r="AN44"/>
  <c r="AM44"/>
  <c r="AO43"/>
  <c r="AN43"/>
  <c r="AM43"/>
  <c r="AO42"/>
  <c r="AN42"/>
  <c r="AM42"/>
  <c r="AO41"/>
  <c r="AN41"/>
  <c r="R41" s="1"/>
  <c r="AQ41" s="1"/>
  <c r="AT41" s="1"/>
  <c r="AM41"/>
  <c r="AO40"/>
  <c r="AN40"/>
  <c r="AM40"/>
  <c r="AO39"/>
  <c r="AN39"/>
  <c r="AM39"/>
  <c r="AO38"/>
  <c r="AN38"/>
  <c r="AM38"/>
  <c r="AO37"/>
  <c r="AN37"/>
  <c r="AM37"/>
  <c r="AO36"/>
  <c r="AN36"/>
  <c r="AM36"/>
  <c r="AO35"/>
  <c r="AN35"/>
  <c r="AM35"/>
  <c r="AO34"/>
  <c r="AN34"/>
  <c r="AM34"/>
  <c r="S34" s="1"/>
  <c r="AR34" s="1"/>
  <c r="AU34" s="1"/>
  <c r="AO33"/>
  <c r="AN33"/>
  <c r="AM33"/>
  <c r="AO32"/>
  <c r="AN32"/>
  <c r="AM32"/>
  <c r="AO31"/>
  <c r="AN31"/>
  <c r="AM31"/>
  <c r="AO30"/>
  <c r="AN30"/>
  <c r="AM30"/>
  <c r="AO29"/>
  <c r="AN29"/>
  <c r="AM29"/>
  <c r="AO28"/>
  <c r="AN28"/>
  <c r="AM28"/>
  <c r="AO27"/>
  <c r="AN27"/>
  <c r="AM27"/>
  <c r="AO26"/>
  <c r="AN26"/>
  <c r="AM26"/>
  <c r="AO25"/>
  <c r="AN25"/>
  <c r="AM25"/>
  <c r="AO24"/>
  <c r="AN24"/>
  <c r="AM24"/>
  <c r="AO23"/>
  <c r="AN23"/>
  <c r="AM23"/>
  <c r="AO22"/>
  <c r="AN22"/>
  <c r="AM22"/>
  <c r="AO21"/>
  <c r="AN21"/>
  <c r="AM21"/>
  <c r="AO20"/>
  <c r="AN20"/>
  <c r="AM20"/>
  <c r="AO19"/>
  <c r="AN19"/>
  <c r="AM19"/>
  <c r="AO18"/>
  <c r="AN18"/>
  <c r="AM18"/>
  <c r="AO17"/>
  <c r="AN17"/>
  <c r="AM17"/>
  <c r="AO16"/>
  <c r="AN16"/>
  <c r="AM16"/>
  <c r="AO15"/>
  <c r="AN15"/>
  <c r="AM15"/>
  <c r="AO14"/>
  <c r="AN14"/>
  <c r="AM14"/>
  <c r="AO13"/>
  <c r="AN13"/>
  <c r="AM13"/>
  <c r="AO12"/>
  <c r="AN12"/>
  <c r="AM12"/>
  <c r="AO11"/>
  <c r="AN11"/>
  <c r="AM11"/>
  <c r="AO10"/>
  <c r="AN10"/>
  <c r="AM10"/>
  <c r="AO9"/>
  <c r="AN9"/>
  <c r="R9" s="1"/>
  <c r="AQ9" s="1"/>
  <c r="AT9" s="1"/>
  <c r="AM9"/>
  <c r="AO8"/>
  <c r="AN8"/>
  <c r="AM8"/>
  <c r="AO220"/>
  <c r="AN220"/>
  <c r="AM220"/>
  <c r="I7" i="4"/>
  <c r="H7"/>
  <c r="H127" s="1"/>
  <c r="G7"/>
  <c r="G218" s="1"/>
  <c r="H84"/>
  <c r="H75"/>
  <c r="H63"/>
  <c r="H52"/>
  <c r="H43"/>
  <c r="H31"/>
  <c r="H23"/>
  <c r="H15"/>
  <c r="G190"/>
  <c r="G182"/>
  <c r="G174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198" l="1"/>
  <c r="G214"/>
  <c r="G206"/>
  <c r="G176"/>
  <c r="G184"/>
  <c r="G192"/>
  <c r="G200"/>
  <c r="G208"/>
  <c r="G216"/>
  <c r="G172"/>
  <c r="G180"/>
  <c r="G188"/>
  <c r="G196"/>
  <c r="G204"/>
  <c r="G212"/>
  <c r="G220"/>
  <c r="G178"/>
  <c r="G186"/>
  <c r="G194"/>
  <c r="G202"/>
  <c r="G210"/>
  <c r="H95"/>
  <c r="H11"/>
  <c r="H19"/>
  <c r="H27"/>
  <c r="H36"/>
  <c r="H47"/>
  <c r="H59"/>
  <c r="H68"/>
  <c r="H79"/>
  <c r="H91"/>
  <c r="H103"/>
  <c r="H8"/>
  <c r="H16"/>
  <c r="H24"/>
  <c r="H35"/>
  <c r="H44"/>
  <c r="H55"/>
  <c r="H67"/>
  <c r="H76"/>
  <c r="H87"/>
  <c r="H100"/>
  <c r="H12"/>
  <c r="H20"/>
  <c r="H28"/>
  <c r="H39"/>
  <c r="H51"/>
  <c r="H60"/>
  <c r="H71"/>
  <c r="H83"/>
  <c r="H92"/>
  <c r="H104"/>
  <c r="H32"/>
  <c r="H40"/>
  <c r="H48"/>
  <c r="H56"/>
  <c r="H64"/>
  <c r="H72"/>
  <c r="H80"/>
  <c r="H88"/>
  <c r="H96"/>
  <c r="H108"/>
  <c r="I214"/>
  <c r="G219"/>
  <c r="G215"/>
  <c r="G211"/>
  <c r="G207"/>
  <c r="G203"/>
  <c r="G199"/>
  <c r="G195"/>
  <c r="G191"/>
  <c r="G187"/>
  <c r="G183"/>
  <c r="G179"/>
  <c r="G175"/>
  <c r="G171"/>
  <c r="G167"/>
  <c r="G163"/>
  <c r="G159"/>
  <c r="G155"/>
  <c r="G151"/>
  <c r="G147"/>
  <c r="G143"/>
  <c r="G139"/>
  <c r="G135"/>
  <c r="G131"/>
  <c r="G127"/>
  <c r="G123"/>
  <c r="G119"/>
  <c r="G115"/>
  <c r="G111"/>
  <c r="G107"/>
  <c r="G103"/>
  <c r="G99"/>
  <c r="G95"/>
  <c r="G91"/>
  <c r="G87"/>
  <c r="G83"/>
  <c r="G79"/>
  <c r="G75"/>
  <c r="G71"/>
  <c r="G67"/>
  <c r="G63"/>
  <c r="G59"/>
  <c r="G55"/>
  <c r="G51"/>
  <c r="G47"/>
  <c r="G43"/>
  <c r="G39"/>
  <c r="G35"/>
  <c r="G31"/>
  <c r="G27"/>
  <c r="G23"/>
  <c r="G19"/>
  <c r="G15"/>
  <c r="G11"/>
  <c r="G217"/>
  <c r="G213"/>
  <c r="G209"/>
  <c r="G205"/>
  <c r="G201"/>
  <c r="G197"/>
  <c r="G193"/>
  <c r="G189"/>
  <c r="G185"/>
  <c r="G181"/>
  <c r="G177"/>
  <c r="G173"/>
  <c r="G169"/>
  <c r="G165"/>
  <c r="G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77"/>
  <c r="G73"/>
  <c r="G69"/>
  <c r="G65"/>
  <c r="G61"/>
  <c r="G57"/>
  <c r="G53"/>
  <c r="G49"/>
  <c r="G45"/>
  <c r="G41"/>
  <c r="G37"/>
  <c r="G33"/>
  <c r="G29"/>
  <c r="G25"/>
  <c r="G21"/>
  <c r="G17"/>
  <c r="G13"/>
  <c r="G9"/>
  <c r="H111"/>
  <c r="H116"/>
  <c r="I145"/>
  <c r="I153"/>
  <c r="I177"/>
  <c r="I185"/>
  <c r="I137"/>
  <c r="I169"/>
  <c r="I129"/>
  <c r="I161"/>
  <c r="H124"/>
  <c r="H119"/>
  <c r="H112"/>
  <c r="H120"/>
  <c r="H128"/>
  <c r="I135"/>
  <c r="I143"/>
  <c r="I151"/>
  <c r="I159"/>
  <c r="I167"/>
  <c r="I175"/>
  <c r="I183"/>
  <c r="I133"/>
  <c r="I141"/>
  <c r="I149"/>
  <c r="I157"/>
  <c r="I165"/>
  <c r="I173"/>
  <c r="I181"/>
  <c r="I131"/>
  <c r="I139"/>
  <c r="I147"/>
  <c r="I155"/>
  <c r="I163"/>
  <c r="I171"/>
  <c r="I179"/>
  <c r="I191"/>
  <c r="I189"/>
  <c r="I187"/>
  <c r="I197"/>
  <c r="I195"/>
  <c r="I193"/>
  <c r="I200"/>
  <c r="H220"/>
  <c r="H125"/>
  <c r="H121"/>
  <c r="H117"/>
  <c r="H113"/>
  <c r="H109"/>
  <c r="H105"/>
  <c r="H101"/>
  <c r="H97"/>
  <c r="H93"/>
  <c r="H89"/>
  <c r="H85"/>
  <c r="H81"/>
  <c r="H77"/>
  <c r="H73"/>
  <c r="H69"/>
  <c r="H65"/>
  <c r="H61"/>
  <c r="H57"/>
  <c r="H53"/>
  <c r="H49"/>
  <c r="H45"/>
  <c r="H41"/>
  <c r="H37"/>
  <c r="H33"/>
  <c r="H29"/>
  <c r="H25"/>
  <c r="H21"/>
  <c r="H17"/>
  <c r="H13"/>
  <c r="H9"/>
  <c r="H126"/>
  <c r="H122"/>
  <c r="H118"/>
  <c r="H114"/>
  <c r="H110"/>
  <c r="H106"/>
  <c r="H102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26"/>
  <c r="H22"/>
  <c r="H18"/>
  <c r="H14"/>
  <c r="H10"/>
  <c r="H99"/>
  <c r="H107"/>
  <c r="H115"/>
  <c r="H123"/>
  <c r="H199"/>
  <c r="I202"/>
  <c r="I205"/>
  <c r="I210"/>
  <c r="I208"/>
  <c r="I218"/>
  <c r="I217"/>
  <c r="I209"/>
  <c r="I204"/>
  <c r="I199"/>
  <c r="I196"/>
  <c r="I192"/>
  <c r="I188"/>
  <c r="I184"/>
  <c r="I180"/>
  <c r="I176"/>
  <c r="I172"/>
  <c r="I168"/>
  <c r="I164"/>
  <c r="I160"/>
  <c r="I156"/>
  <c r="I152"/>
  <c r="I148"/>
  <c r="I144"/>
  <c r="I140"/>
  <c r="I136"/>
  <c r="I132"/>
  <c r="I128"/>
  <c r="I126"/>
  <c r="I124"/>
  <c r="I122"/>
  <c r="I120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212"/>
  <c r="I206"/>
  <c r="I201"/>
  <c r="I198"/>
  <c r="I194"/>
  <c r="I190"/>
  <c r="I186"/>
  <c r="I182"/>
  <c r="I178"/>
  <c r="I174"/>
  <c r="I170"/>
  <c r="I166"/>
  <c r="I162"/>
  <c r="I158"/>
  <c r="I154"/>
  <c r="I150"/>
  <c r="I146"/>
  <c r="I142"/>
  <c r="I138"/>
  <c r="I134"/>
  <c r="I130"/>
  <c r="I127"/>
  <c r="I125"/>
  <c r="I123"/>
  <c r="I121"/>
  <c r="I119"/>
  <c r="I117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203"/>
  <c r="I207"/>
  <c r="I211"/>
  <c r="I219"/>
  <c r="Q179" i="6"/>
  <c r="AP179" s="1"/>
  <c r="AS179" s="1"/>
  <c r="Q183"/>
  <c r="AP183" s="1"/>
  <c r="AS183" s="1"/>
  <c r="Q186"/>
  <c r="AP186" s="1"/>
  <c r="AS186" s="1"/>
  <c r="Q190"/>
  <c r="AP190" s="1"/>
  <c r="AS190" s="1"/>
  <c r="Q198"/>
  <c r="AP198" s="1"/>
  <c r="AS198" s="1"/>
  <c r="Q206"/>
  <c r="AP206" s="1"/>
  <c r="AS206" s="1"/>
  <c r="Q214"/>
  <c r="AP214" s="1"/>
  <c r="AS214" s="1"/>
  <c r="R21"/>
  <c r="AQ21" s="1"/>
  <c r="AT21" s="1"/>
  <c r="Q25"/>
  <c r="AP25" s="1"/>
  <c r="AS25" s="1"/>
  <c r="S53"/>
  <c r="AR53" s="1"/>
  <c r="AU53" s="1"/>
  <c r="Q86"/>
  <c r="AP86" s="1"/>
  <c r="AS86" s="1"/>
  <c r="S25"/>
  <c r="AR25" s="1"/>
  <c r="AU25" s="1"/>
  <c r="S84"/>
  <c r="AR84" s="1"/>
  <c r="AU84" s="1"/>
  <c r="R155"/>
  <c r="AQ155" s="1"/>
  <c r="AT155" s="1"/>
  <c r="Q159"/>
  <c r="AP159" s="1"/>
  <c r="AS159" s="1"/>
  <c r="R163"/>
  <c r="AQ163" s="1"/>
  <c r="AT163" s="1"/>
  <c r="Q8"/>
  <c r="AP8" s="1"/>
  <c r="AS8" s="1"/>
  <c r="Q16"/>
  <c r="AP16" s="1"/>
  <c r="AS16" s="1"/>
  <c r="Q24"/>
  <c r="AP24" s="1"/>
  <c r="AS24" s="1"/>
  <c r="Q40"/>
  <c r="AP40" s="1"/>
  <c r="AS40" s="1"/>
  <c r="S44"/>
  <c r="AR44" s="1"/>
  <c r="AU44" s="1"/>
  <c r="R46"/>
  <c r="AQ46" s="1"/>
  <c r="AT46" s="1"/>
  <c r="Q28"/>
  <c r="AP28" s="1"/>
  <c r="AS28" s="1"/>
  <c r="R30"/>
  <c r="AQ30" s="1"/>
  <c r="AT30" s="1"/>
  <c r="S31"/>
  <c r="AR31" s="1"/>
  <c r="AU31" s="1"/>
  <c r="Q35"/>
  <c r="AP35" s="1"/>
  <c r="AS35" s="1"/>
  <c r="Q62"/>
  <c r="AP62" s="1"/>
  <c r="AS62" s="1"/>
  <c r="S67"/>
  <c r="AR67" s="1"/>
  <c r="AU67" s="1"/>
  <c r="S69"/>
  <c r="AR69" s="1"/>
  <c r="AU69" s="1"/>
  <c r="S87"/>
  <c r="AR87" s="1"/>
  <c r="AU87" s="1"/>
  <c r="R90"/>
  <c r="AQ90" s="1"/>
  <c r="AT90" s="1"/>
  <c r="S115"/>
  <c r="AR115" s="1"/>
  <c r="AU115" s="1"/>
  <c r="S123"/>
  <c r="AR123" s="1"/>
  <c r="AU123" s="1"/>
  <c r="S131"/>
  <c r="AR131" s="1"/>
  <c r="AU131" s="1"/>
  <c r="S139"/>
  <c r="AR139" s="1"/>
  <c r="AU139" s="1"/>
  <c r="R146"/>
  <c r="AQ146" s="1"/>
  <c r="AT146" s="1"/>
  <c r="Q162"/>
  <c r="AP162" s="1"/>
  <c r="AS162" s="1"/>
  <c r="S167"/>
  <c r="AR167" s="1"/>
  <c r="AU167" s="1"/>
  <c r="S169"/>
  <c r="AR169" s="1"/>
  <c r="AU169" s="1"/>
  <c r="Q189"/>
  <c r="AP189" s="1"/>
  <c r="AS189" s="1"/>
  <c r="Q197"/>
  <c r="AP197" s="1"/>
  <c r="AS197" s="1"/>
  <c r="Q205"/>
  <c r="AP205" s="1"/>
  <c r="AS205" s="1"/>
  <c r="Q213"/>
  <c r="AP213" s="1"/>
  <c r="AS213" s="1"/>
  <c r="V90"/>
  <c r="Q150"/>
  <c r="AP150" s="1"/>
  <c r="AS150" s="1"/>
  <c r="R151"/>
  <c r="AQ151" s="1"/>
  <c r="AT151" s="1"/>
  <c r="Q9"/>
  <c r="AP9" s="1"/>
  <c r="AS9" s="1"/>
  <c r="Q21"/>
  <c r="AP21" s="1"/>
  <c r="AS21" s="1"/>
  <c r="R37"/>
  <c r="AQ37" s="1"/>
  <c r="AT37" s="1"/>
  <c r="Q41"/>
  <c r="AP41" s="1"/>
  <c r="AS41" s="1"/>
  <c r="S51"/>
  <c r="AR51" s="1"/>
  <c r="AU51" s="1"/>
  <c r="R71"/>
  <c r="AQ71" s="1"/>
  <c r="AT71" s="1"/>
  <c r="Q75"/>
  <c r="AP75" s="1"/>
  <c r="AS75" s="1"/>
  <c r="Q91"/>
  <c r="AP91" s="1"/>
  <c r="AS91" s="1"/>
  <c r="Q103"/>
  <c r="AP103" s="1"/>
  <c r="AS103" s="1"/>
  <c r="S108"/>
  <c r="AR108" s="1"/>
  <c r="AU108" s="1"/>
  <c r="R111"/>
  <c r="AQ111" s="1"/>
  <c r="AT111" s="1"/>
  <c r="R119"/>
  <c r="AQ119" s="1"/>
  <c r="AT119" s="1"/>
  <c r="R127"/>
  <c r="AQ127" s="1"/>
  <c r="AT127" s="1"/>
  <c r="R135"/>
  <c r="AQ135" s="1"/>
  <c r="AT135" s="1"/>
  <c r="S148"/>
  <c r="AR148" s="1"/>
  <c r="AU148" s="1"/>
  <c r="S151"/>
  <c r="AR151" s="1"/>
  <c r="AU151" s="1"/>
  <c r="Q154"/>
  <c r="AP154" s="1"/>
  <c r="AS154" s="1"/>
  <c r="R171"/>
  <c r="AQ171" s="1"/>
  <c r="AT171" s="1"/>
  <c r="S181"/>
  <c r="AR181" s="1"/>
  <c r="AU181" s="1"/>
  <c r="Q187"/>
  <c r="AP187" s="1"/>
  <c r="AS187" s="1"/>
  <c r="Q191"/>
  <c r="AP191" s="1"/>
  <c r="AS191" s="1"/>
  <c r="R192"/>
  <c r="AQ192" s="1"/>
  <c r="AT192" s="1"/>
  <c r="Q195"/>
  <c r="AP195" s="1"/>
  <c r="AS195" s="1"/>
  <c r="Q199"/>
  <c r="AP199" s="1"/>
  <c r="AS199" s="1"/>
  <c r="R200"/>
  <c r="AQ200" s="1"/>
  <c r="AT200" s="1"/>
  <c r="Q203"/>
  <c r="AP203" s="1"/>
  <c r="AS203" s="1"/>
  <c r="Q207"/>
  <c r="AP207" s="1"/>
  <c r="AS207" s="1"/>
  <c r="R208"/>
  <c r="AQ208" s="1"/>
  <c r="AT208" s="1"/>
  <c r="Q211"/>
  <c r="AP211" s="1"/>
  <c r="AS211" s="1"/>
  <c r="Q215"/>
  <c r="AP215" s="1"/>
  <c r="AS215" s="1"/>
  <c r="R216"/>
  <c r="AQ216" s="1"/>
  <c r="AT216" s="1"/>
  <c r="Q219"/>
  <c r="AP219" s="1"/>
  <c r="AS219" s="1"/>
  <c r="S18"/>
  <c r="AR18" s="1"/>
  <c r="AU18" s="1"/>
  <c r="S21"/>
  <c r="AR21" s="1"/>
  <c r="AU21" s="1"/>
  <c r="Q55"/>
  <c r="AP55" s="1"/>
  <c r="AS55" s="1"/>
  <c r="Q59"/>
  <c r="AP59" s="1"/>
  <c r="AS59" s="1"/>
  <c r="R76"/>
  <c r="AQ76" s="1"/>
  <c r="AT76" s="1"/>
  <c r="S104"/>
  <c r="AR104" s="1"/>
  <c r="AU104" s="1"/>
  <c r="S165"/>
  <c r="AR165" s="1"/>
  <c r="AU165" s="1"/>
  <c r="Q168"/>
  <c r="AP168" s="1"/>
  <c r="AS168" s="1"/>
  <c r="R188"/>
  <c r="AQ188" s="1"/>
  <c r="AT188" s="1"/>
  <c r="Q196"/>
  <c r="AP196" s="1"/>
  <c r="AS196" s="1"/>
  <c r="Q204"/>
  <c r="AP204" s="1"/>
  <c r="AS204" s="1"/>
  <c r="Q212"/>
  <c r="AP212" s="1"/>
  <c r="AS212" s="1"/>
  <c r="R14"/>
  <c r="AQ14" s="1"/>
  <c r="AT14" s="1"/>
  <c r="S15"/>
  <c r="AR15" s="1"/>
  <c r="AU15" s="1"/>
  <c r="Q19"/>
  <c r="AP19" s="1"/>
  <c r="AS19" s="1"/>
  <c r="R25"/>
  <c r="AQ25" s="1"/>
  <c r="AT25" s="1"/>
  <c r="Q29"/>
  <c r="AP29" s="1"/>
  <c r="AS29" s="1"/>
  <c r="Q32"/>
  <c r="AP32" s="1"/>
  <c r="AS32" s="1"/>
  <c r="Q37"/>
  <c r="AP37" s="1"/>
  <c r="AS37" s="1"/>
  <c r="S37"/>
  <c r="AR37" s="1"/>
  <c r="AU37" s="1"/>
  <c r="Q47"/>
  <c r="AP47" s="1"/>
  <c r="AS47" s="1"/>
  <c r="R51"/>
  <c r="AQ51" s="1"/>
  <c r="AT51" s="1"/>
  <c r="S57"/>
  <c r="AR57" s="1"/>
  <c r="AU57" s="1"/>
  <c r="S65"/>
  <c r="AR65" s="1"/>
  <c r="AU65" s="1"/>
  <c r="Q72"/>
  <c r="AP72" s="1"/>
  <c r="AS72" s="1"/>
  <c r="Q78"/>
  <c r="AP78" s="1"/>
  <c r="AS78" s="1"/>
  <c r="Q79"/>
  <c r="AP79" s="1"/>
  <c r="AS79" s="1"/>
  <c r="R86"/>
  <c r="AQ86" s="1"/>
  <c r="AT86" s="1"/>
  <c r="S97"/>
  <c r="AR97" s="1"/>
  <c r="AU97" s="1"/>
  <c r="R100"/>
  <c r="AQ100" s="1"/>
  <c r="AT100" s="1"/>
  <c r="Q106"/>
  <c r="AP106" s="1"/>
  <c r="AS106" s="1"/>
  <c r="Q107"/>
  <c r="AP107" s="1"/>
  <c r="AS107" s="1"/>
  <c r="R115"/>
  <c r="AQ115" s="1"/>
  <c r="AT115" s="1"/>
  <c r="S119"/>
  <c r="AR119" s="1"/>
  <c r="AU119" s="1"/>
  <c r="R123"/>
  <c r="AQ123" s="1"/>
  <c r="AT123" s="1"/>
  <c r="S127"/>
  <c r="AR127" s="1"/>
  <c r="AU127" s="1"/>
  <c r="R131"/>
  <c r="AQ131" s="1"/>
  <c r="AT131" s="1"/>
  <c r="S135"/>
  <c r="AR135" s="1"/>
  <c r="AU135" s="1"/>
  <c r="R139"/>
  <c r="AQ139" s="1"/>
  <c r="AT139" s="1"/>
  <c r="Q143"/>
  <c r="AP143" s="1"/>
  <c r="AS143" s="1"/>
  <c r="Q147"/>
  <c r="AP147" s="1"/>
  <c r="AS147" s="1"/>
  <c r="S155"/>
  <c r="AR155" s="1"/>
  <c r="AU155" s="1"/>
  <c r="S161"/>
  <c r="AR161" s="1"/>
  <c r="AU161" s="1"/>
  <c r="Q172"/>
  <c r="AP172" s="1"/>
  <c r="AS172" s="1"/>
  <c r="Q178"/>
  <c r="AP178" s="1"/>
  <c r="AS178" s="1"/>
  <c r="Q182"/>
  <c r="AP182" s="1"/>
  <c r="AS182" s="1"/>
  <c r="Q184"/>
  <c r="AP184" s="1"/>
  <c r="AS184" s="1"/>
  <c r="S191"/>
  <c r="AR191" s="1"/>
  <c r="AU191" s="1"/>
  <c r="R194"/>
  <c r="AQ194" s="1"/>
  <c r="AT194" s="1"/>
  <c r="S199"/>
  <c r="AR199" s="1"/>
  <c r="AU199" s="1"/>
  <c r="R202"/>
  <c r="AQ202" s="1"/>
  <c r="AT202" s="1"/>
  <c r="S207"/>
  <c r="AR207" s="1"/>
  <c r="AU207" s="1"/>
  <c r="R210"/>
  <c r="AQ210" s="1"/>
  <c r="AT210" s="1"/>
  <c r="S215"/>
  <c r="AR215" s="1"/>
  <c r="AU215" s="1"/>
  <c r="R218"/>
  <c r="AQ218" s="1"/>
  <c r="AT218" s="1"/>
  <c r="S9"/>
  <c r="AR9" s="1"/>
  <c r="AU9" s="1"/>
  <c r="R16"/>
  <c r="AQ16" s="1"/>
  <c r="AT16" s="1"/>
  <c r="Q20"/>
  <c r="AP20" s="1"/>
  <c r="AS20" s="1"/>
  <c r="R29"/>
  <c r="AQ29" s="1"/>
  <c r="AT29" s="1"/>
  <c r="Q33"/>
  <c r="AP33" s="1"/>
  <c r="AS33" s="1"/>
  <c r="R34"/>
  <c r="AQ34" s="1"/>
  <c r="AT34" s="1"/>
  <c r="S41"/>
  <c r="AR41" s="1"/>
  <c r="AU41" s="1"/>
  <c r="R44"/>
  <c r="AQ44" s="1"/>
  <c r="AT44" s="1"/>
  <c r="Q51"/>
  <c r="AP51" s="1"/>
  <c r="AS51" s="1"/>
  <c r="Q63"/>
  <c r="AP63" s="1"/>
  <c r="AS63" s="1"/>
  <c r="R67"/>
  <c r="AQ67" s="1"/>
  <c r="AT67" s="1"/>
  <c r="S73"/>
  <c r="AR73" s="1"/>
  <c r="AU73" s="1"/>
  <c r="S80"/>
  <c r="AR80" s="1"/>
  <c r="AU80" s="1"/>
  <c r="Q83"/>
  <c r="AP83" s="1"/>
  <c r="AS83" s="1"/>
  <c r="R84"/>
  <c r="AQ84" s="1"/>
  <c r="AT84" s="1"/>
  <c r="R87"/>
  <c r="AQ87" s="1"/>
  <c r="AT87" s="1"/>
  <c r="S91"/>
  <c r="AR91" s="1"/>
  <c r="AU91" s="1"/>
  <c r="R98"/>
  <c r="AQ98" s="1"/>
  <c r="AT98" s="1"/>
  <c r="Q101"/>
  <c r="AP101" s="1"/>
  <c r="AS101" s="1"/>
  <c r="Q109"/>
  <c r="AP109" s="1"/>
  <c r="AS109" s="1"/>
  <c r="Q111"/>
  <c r="AP111" s="1"/>
  <c r="AS111" s="1"/>
  <c r="S117"/>
  <c r="AR117" s="1"/>
  <c r="AU117" s="1"/>
  <c r="R118"/>
  <c r="AQ118" s="1"/>
  <c r="AT118" s="1"/>
  <c r="V118" s="1"/>
  <c r="S125"/>
  <c r="AR125" s="1"/>
  <c r="AU125" s="1"/>
  <c r="R126"/>
  <c r="AQ126" s="1"/>
  <c r="AT126" s="1"/>
  <c r="V126" s="1"/>
  <c r="Q131"/>
  <c r="AP131" s="1"/>
  <c r="AS131" s="1"/>
  <c r="Q139"/>
  <c r="AP139" s="1"/>
  <c r="AS139" s="1"/>
  <c r="R144"/>
  <c r="AQ144" s="1"/>
  <c r="AT144" s="1"/>
  <c r="S145"/>
  <c r="AR145" s="1"/>
  <c r="AU145" s="1"/>
  <c r="Q149"/>
  <c r="AP149" s="1"/>
  <c r="AS149" s="1"/>
  <c r="Q163"/>
  <c r="AP163" s="1"/>
  <c r="AS163" s="1"/>
  <c r="S173"/>
  <c r="AR173" s="1"/>
  <c r="AU173" s="1"/>
  <c r="S177"/>
  <c r="AR177" s="1"/>
  <c r="AU177" s="1"/>
  <c r="Q185"/>
  <c r="AP185" s="1"/>
  <c r="AS185" s="1"/>
  <c r="Q194"/>
  <c r="AP194" s="1"/>
  <c r="AS194" s="1"/>
  <c r="Q210"/>
  <c r="AP210" s="1"/>
  <c r="AS210" s="1"/>
  <c r="Q218"/>
  <c r="AP218" s="1"/>
  <c r="AS218" s="1"/>
  <c r="V86"/>
  <c r="Q13"/>
  <c r="AP13" s="1"/>
  <c r="AS13" s="1"/>
  <c r="Q17"/>
  <c r="AP17" s="1"/>
  <c r="AS17" s="1"/>
  <c r="S22"/>
  <c r="AR22" s="1"/>
  <c r="AU22" s="1"/>
  <c r="R32"/>
  <c r="AQ32" s="1"/>
  <c r="AT32" s="1"/>
  <c r="Q36"/>
  <c r="AP36" s="1"/>
  <c r="AS36" s="1"/>
  <c r="S45"/>
  <c r="AR45" s="1"/>
  <c r="AU45" s="1"/>
  <c r="S49"/>
  <c r="AR49" s="1"/>
  <c r="AU49" s="1"/>
  <c r="R55"/>
  <c r="AQ55" s="1"/>
  <c r="AT55" s="1"/>
  <c r="V55" s="1"/>
  <c r="Q56"/>
  <c r="AP56" s="1"/>
  <c r="AS56" s="1"/>
  <c r="S61"/>
  <c r="AR61" s="1"/>
  <c r="AU61" s="1"/>
  <c r="Q71"/>
  <c r="AP71" s="1"/>
  <c r="AS71" s="1"/>
  <c r="R75"/>
  <c r="AQ75" s="1"/>
  <c r="AT75" s="1"/>
  <c r="R82"/>
  <c r="AQ82" s="1"/>
  <c r="AT82" s="1"/>
  <c r="R91"/>
  <c r="AQ91" s="1"/>
  <c r="AT91" s="1"/>
  <c r="S96"/>
  <c r="AR96" s="1"/>
  <c r="AU96" s="1"/>
  <c r="Q99"/>
  <c r="AP99" s="1"/>
  <c r="AS99" s="1"/>
  <c r="R103"/>
  <c r="AQ103" s="1"/>
  <c r="AT103" s="1"/>
  <c r="Q105"/>
  <c r="AP105" s="1"/>
  <c r="AS105" s="1"/>
  <c r="S113"/>
  <c r="AR113" s="1"/>
  <c r="AU113" s="1"/>
  <c r="R114"/>
  <c r="AQ114" s="1"/>
  <c r="AT114" s="1"/>
  <c r="V114" s="1"/>
  <c r="Q119"/>
  <c r="AP119" s="1"/>
  <c r="AS119" s="1"/>
  <c r="S121"/>
  <c r="AR121" s="1"/>
  <c r="AU121" s="1"/>
  <c r="R122"/>
  <c r="AQ122" s="1"/>
  <c r="AT122" s="1"/>
  <c r="V122" s="1"/>
  <c r="Q127"/>
  <c r="AP127" s="1"/>
  <c r="AS127" s="1"/>
  <c r="Q135"/>
  <c r="AP135" s="1"/>
  <c r="AS135" s="1"/>
  <c r="Q146"/>
  <c r="AP146" s="1"/>
  <c r="AS146" s="1"/>
  <c r="Q155"/>
  <c r="AP155" s="1"/>
  <c r="AS155" s="1"/>
  <c r="Q171"/>
  <c r="AP171" s="1"/>
  <c r="AS171" s="1"/>
  <c r="V171" s="1"/>
  <c r="Q175"/>
  <c r="AP175" s="1"/>
  <c r="AS175" s="1"/>
  <c r="R183"/>
  <c r="AQ183" s="1"/>
  <c r="AT183" s="1"/>
  <c r="V183" s="1"/>
  <c r="R187"/>
  <c r="AQ187" s="1"/>
  <c r="AT187" s="1"/>
  <c r="S188"/>
  <c r="AR188" s="1"/>
  <c r="AU188" s="1"/>
  <c r="S189"/>
  <c r="AR189" s="1"/>
  <c r="AU189" s="1"/>
  <c r="S196"/>
  <c r="AR196" s="1"/>
  <c r="AU196" s="1"/>
  <c r="S197"/>
  <c r="AR197" s="1"/>
  <c r="AU197" s="1"/>
  <c r="S201"/>
  <c r="AR201" s="1"/>
  <c r="AU201" s="1"/>
  <c r="S204"/>
  <c r="AR204" s="1"/>
  <c r="AU204" s="1"/>
  <c r="S205"/>
  <c r="AR205" s="1"/>
  <c r="AU205" s="1"/>
  <c r="S212"/>
  <c r="AR212" s="1"/>
  <c r="AU212" s="1"/>
  <c r="S213"/>
  <c r="AR213" s="1"/>
  <c r="AU213" s="1"/>
  <c r="R220"/>
  <c r="AQ220" s="1"/>
  <c r="AT220" s="1"/>
  <c r="S220"/>
  <c r="AR220" s="1"/>
  <c r="AU220" s="1"/>
  <c r="R10"/>
  <c r="AQ10" s="1"/>
  <c r="AT10" s="1"/>
  <c r="S11"/>
  <c r="AR11" s="1"/>
  <c r="AU11" s="1"/>
  <c r="R12"/>
  <c r="AQ12" s="1"/>
  <c r="AT12" s="1"/>
  <c r="S14"/>
  <c r="AR14" s="1"/>
  <c r="AU14" s="1"/>
  <c r="Q15"/>
  <c r="AP15" s="1"/>
  <c r="AS15" s="1"/>
  <c r="R17"/>
  <c r="AQ17" s="1"/>
  <c r="AT17" s="1"/>
  <c r="U17" s="1"/>
  <c r="R26"/>
  <c r="AQ26" s="1"/>
  <c r="AT26" s="1"/>
  <c r="S27"/>
  <c r="AR27" s="1"/>
  <c r="AU27" s="1"/>
  <c r="R28"/>
  <c r="AQ28" s="1"/>
  <c r="AT28" s="1"/>
  <c r="S30"/>
  <c r="AR30" s="1"/>
  <c r="AU30" s="1"/>
  <c r="Q31"/>
  <c r="AP31" s="1"/>
  <c r="AS31" s="1"/>
  <c r="R33"/>
  <c r="AQ33" s="1"/>
  <c r="AT33" s="1"/>
  <c r="R42"/>
  <c r="AQ42" s="1"/>
  <c r="AT42" s="1"/>
  <c r="Q43"/>
  <c r="AP43" s="1"/>
  <c r="AS43" s="1"/>
  <c r="Q46"/>
  <c r="AP46" s="1"/>
  <c r="AS46" s="1"/>
  <c r="V46" s="1"/>
  <c r="Q50"/>
  <c r="AP50" s="1"/>
  <c r="AS50" s="1"/>
  <c r="S55"/>
  <c r="AR55" s="1"/>
  <c r="AU55" s="1"/>
  <c r="R59"/>
  <c r="AQ59" s="1"/>
  <c r="AT59" s="1"/>
  <c r="Q60"/>
  <c r="AP60" s="1"/>
  <c r="AS60" s="1"/>
  <c r="Q66"/>
  <c r="AP66" s="1"/>
  <c r="AS66" s="1"/>
  <c r="S71"/>
  <c r="AR71" s="1"/>
  <c r="AU71" s="1"/>
  <c r="S75"/>
  <c r="AR75" s="1"/>
  <c r="AU75" s="1"/>
  <c r="W75" s="1"/>
  <c r="R78"/>
  <c r="AQ78" s="1"/>
  <c r="AT78" s="1"/>
  <c r="R80"/>
  <c r="AQ80" s="1"/>
  <c r="AT80" s="1"/>
  <c r="Q81"/>
  <c r="AP81" s="1"/>
  <c r="AS81" s="1"/>
  <c r="R83"/>
  <c r="AQ83" s="1"/>
  <c r="AT83" s="1"/>
  <c r="R94"/>
  <c r="AQ94" s="1"/>
  <c r="AT94" s="1"/>
  <c r="R96"/>
  <c r="AQ96" s="1"/>
  <c r="AT96" s="1"/>
  <c r="Q97"/>
  <c r="AP97" s="1"/>
  <c r="AS97" s="1"/>
  <c r="R99"/>
  <c r="AQ99" s="1"/>
  <c r="AT99" s="1"/>
  <c r="U99" s="1"/>
  <c r="S100"/>
  <c r="AR100" s="1"/>
  <c r="AU100" s="1"/>
  <c r="S101"/>
  <c r="AR101" s="1"/>
  <c r="AU101" s="1"/>
  <c r="S103"/>
  <c r="AR103" s="1"/>
  <c r="AU103" s="1"/>
  <c r="S107"/>
  <c r="AR107" s="1"/>
  <c r="AU107" s="1"/>
  <c r="W107" s="1"/>
  <c r="S111"/>
  <c r="AR111" s="1"/>
  <c r="AU111" s="1"/>
  <c r="R140"/>
  <c r="AQ140" s="1"/>
  <c r="AT140" s="1"/>
  <c r="S141"/>
  <c r="AR141" s="1"/>
  <c r="AU141" s="1"/>
  <c r="R142"/>
  <c r="AQ142" s="1"/>
  <c r="AT142" s="1"/>
  <c r="U142" s="1"/>
  <c r="S144"/>
  <c r="AR144" s="1"/>
  <c r="AU144" s="1"/>
  <c r="Q145"/>
  <c r="AP145" s="1"/>
  <c r="AS145" s="1"/>
  <c r="R147"/>
  <c r="AQ147" s="1"/>
  <c r="AT147" s="1"/>
  <c r="R156"/>
  <c r="AQ156" s="1"/>
  <c r="AT156" s="1"/>
  <c r="U156" s="1"/>
  <c r="S157"/>
  <c r="AR157" s="1"/>
  <c r="AU157" s="1"/>
  <c r="R158"/>
  <c r="AQ158" s="1"/>
  <c r="AT158" s="1"/>
  <c r="Q160"/>
  <c r="AP160" s="1"/>
  <c r="AS160" s="1"/>
  <c r="Q166"/>
  <c r="AP166" s="1"/>
  <c r="AS166" s="1"/>
  <c r="S171"/>
  <c r="AR171" s="1"/>
  <c r="AU171" s="1"/>
  <c r="R175"/>
  <c r="AQ175" s="1"/>
  <c r="AT175" s="1"/>
  <c r="Q176"/>
  <c r="AP176" s="1"/>
  <c r="AS176" s="1"/>
  <c r="R182"/>
  <c r="AQ182" s="1"/>
  <c r="AT182" s="1"/>
  <c r="V182" s="1"/>
  <c r="S184"/>
  <c r="AR184" s="1"/>
  <c r="AU184" s="1"/>
  <c r="S185"/>
  <c r="AR185" s="1"/>
  <c r="AU185" s="1"/>
  <c r="S187"/>
  <c r="AR187" s="1"/>
  <c r="AU187" s="1"/>
  <c r="Q192"/>
  <c r="AP192" s="1"/>
  <c r="AS192" s="1"/>
  <c r="V192" s="1"/>
  <c r="Q193"/>
  <c r="AP193" s="1"/>
  <c r="AS193" s="1"/>
  <c r="R195"/>
  <c r="AQ195" s="1"/>
  <c r="AT195" s="1"/>
  <c r="R196"/>
  <c r="AQ196" s="1"/>
  <c r="AT196" s="1"/>
  <c r="Q200"/>
  <c r="AP200" s="1"/>
  <c r="AS200" s="1"/>
  <c r="V200" s="1"/>
  <c r="Q201"/>
  <c r="AP201" s="1"/>
  <c r="AS201" s="1"/>
  <c r="R203"/>
  <c r="AQ203" s="1"/>
  <c r="AT203" s="1"/>
  <c r="R204"/>
  <c r="AQ204" s="1"/>
  <c r="AT204" s="1"/>
  <c r="Q208"/>
  <c r="AP208" s="1"/>
  <c r="AS208" s="1"/>
  <c r="V208" s="1"/>
  <c r="Q209"/>
  <c r="AP209" s="1"/>
  <c r="AS209" s="1"/>
  <c r="R211"/>
  <c r="AQ211" s="1"/>
  <c r="AT211" s="1"/>
  <c r="R212"/>
  <c r="AQ212" s="1"/>
  <c r="AT212" s="1"/>
  <c r="Q216"/>
  <c r="AP216" s="1"/>
  <c r="AS216" s="1"/>
  <c r="V216" s="1"/>
  <c r="Q217"/>
  <c r="AP217" s="1"/>
  <c r="AS217" s="1"/>
  <c r="R219"/>
  <c r="AQ219" s="1"/>
  <c r="AT219" s="1"/>
  <c r="R8"/>
  <c r="AQ8" s="1"/>
  <c r="AT8" s="1"/>
  <c r="U8" s="1"/>
  <c r="S10"/>
  <c r="AR10" s="1"/>
  <c r="AU10" s="1"/>
  <c r="Q11"/>
  <c r="AP11" s="1"/>
  <c r="AS11" s="1"/>
  <c r="R13"/>
  <c r="AQ13" s="1"/>
  <c r="AT13" s="1"/>
  <c r="S17"/>
  <c r="AR17" s="1"/>
  <c r="AU17" s="1"/>
  <c r="R22"/>
  <c r="AQ22" s="1"/>
  <c r="AT22" s="1"/>
  <c r="S23"/>
  <c r="AR23" s="1"/>
  <c r="AU23" s="1"/>
  <c r="R24"/>
  <c r="AQ24" s="1"/>
  <c r="AT24" s="1"/>
  <c r="U24" s="1"/>
  <c r="S26"/>
  <c r="AR26" s="1"/>
  <c r="AU26" s="1"/>
  <c r="Q27"/>
  <c r="AP27" s="1"/>
  <c r="AS27" s="1"/>
  <c r="S33"/>
  <c r="AR33" s="1"/>
  <c r="AU33" s="1"/>
  <c r="R38"/>
  <c r="AQ38" s="1"/>
  <c r="AT38" s="1"/>
  <c r="U38" s="1"/>
  <c r="S39"/>
  <c r="AR39" s="1"/>
  <c r="AU39" s="1"/>
  <c r="R40"/>
  <c r="AQ40" s="1"/>
  <c r="AT40" s="1"/>
  <c r="S42"/>
  <c r="AR42" s="1"/>
  <c r="AU42" s="1"/>
  <c r="S43"/>
  <c r="AR43" s="1"/>
  <c r="AU43" s="1"/>
  <c r="R47"/>
  <c r="AQ47" s="1"/>
  <c r="AT47" s="1"/>
  <c r="V47" s="1"/>
  <c r="Q48"/>
  <c r="AP48" s="1"/>
  <c r="AS48" s="1"/>
  <c r="Q54"/>
  <c r="AP54" s="1"/>
  <c r="AS54" s="1"/>
  <c r="S59"/>
  <c r="AR59" s="1"/>
  <c r="AU59" s="1"/>
  <c r="R63"/>
  <c r="AQ63" s="1"/>
  <c r="AT63" s="1"/>
  <c r="U63" s="1"/>
  <c r="Q64"/>
  <c r="AP64" s="1"/>
  <c r="AS64" s="1"/>
  <c r="Q70"/>
  <c r="AP70" s="1"/>
  <c r="AS70" s="1"/>
  <c r="Q76"/>
  <c r="AP76" s="1"/>
  <c r="AS76" s="1"/>
  <c r="Q77"/>
  <c r="AP77" s="1"/>
  <c r="AS77" s="1"/>
  <c r="R79"/>
  <c r="AQ79" s="1"/>
  <c r="AT79" s="1"/>
  <c r="Q82"/>
  <c r="AP82" s="1"/>
  <c r="AS82" s="1"/>
  <c r="V82" s="1"/>
  <c r="S83"/>
  <c r="AR83" s="1"/>
  <c r="AU83" s="1"/>
  <c r="R88"/>
  <c r="AQ88" s="1"/>
  <c r="AT88" s="1"/>
  <c r="R92"/>
  <c r="AQ92" s="1"/>
  <c r="AT92" s="1"/>
  <c r="Q93"/>
  <c r="AP93" s="1"/>
  <c r="AS93" s="1"/>
  <c r="R95"/>
  <c r="AQ95" s="1"/>
  <c r="AT95" s="1"/>
  <c r="U95" s="1"/>
  <c r="Q98"/>
  <c r="AP98" s="1"/>
  <c r="AS98" s="1"/>
  <c r="S99"/>
  <c r="AR99" s="1"/>
  <c r="AU99" s="1"/>
  <c r="R112"/>
  <c r="AQ112" s="1"/>
  <c r="AT112" s="1"/>
  <c r="R116"/>
  <c r="AQ116" s="1"/>
  <c r="AT116" s="1"/>
  <c r="U116" s="1"/>
  <c r="R120"/>
  <c r="AQ120" s="1"/>
  <c r="AT120" s="1"/>
  <c r="R124"/>
  <c r="AQ124" s="1"/>
  <c r="AT124" s="1"/>
  <c r="R128"/>
  <c r="AQ128" s="1"/>
  <c r="AT128" s="1"/>
  <c r="S129"/>
  <c r="AR129" s="1"/>
  <c r="AU129" s="1"/>
  <c r="R130"/>
  <c r="AQ130" s="1"/>
  <c r="AT130" s="1"/>
  <c r="V130" s="1"/>
  <c r="R132"/>
  <c r="AQ132" s="1"/>
  <c r="AT132" s="1"/>
  <c r="S133"/>
  <c r="AR133" s="1"/>
  <c r="AU133" s="1"/>
  <c r="R134"/>
  <c r="AQ134" s="1"/>
  <c r="AT134" s="1"/>
  <c r="U134" s="1"/>
  <c r="R136"/>
  <c r="AQ136" s="1"/>
  <c r="AT136" s="1"/>
  <c r="S137"/>
  <c r="AR137" s="1"/>
  <c r="AU137" s="1"/>
  <c r="R138"/>
  <c r="AQ138" s="1"/>
  <c r="AT138" s="1"/>
  <c r="S140"/>
  <c r="AR140" s="1"/>
  <c r="AU140" s="1"/>
  <c r="Q141"/>
  <c r="AP141" s="1"/>
  <c r="AS141" s="1"/>
  <c r="R143"/>
  <c r="AQ143" s="1"/>
  <c r="AT143" s="1"/>
  <c r="S147"/>
  <c r="AR147" s="1"/>
  <c r="AU147" s="1"/>
  <c r="R152"/>
  <c r="AQ152" s="1"/>
  <c r="AT152" s="1"/>
  <c r="U152" s="1"/>
  <c r="S153"/>
  <c r="AR153" s="1"/>
  <c r="AU153" s="1"/>
  <c r="R154"/>
  <c r="AQ154" s="1"/>
  <c r="AT154" s="1"/>
  <c r="S156"/>
  <c r="AR156" s="1"/>
  <c r="AU156" s="1"/>
  <c r="Q157"/>
  <c r="AP157" s="1"/>
  <c r="AS157" s="1"/>
  <c r="R159"/>
  <c r="AQ159" s="1"/>
  <c r="AT159" s="1"/>
  <c r="Q164"/>
  <c r="AP164" s="1"/>
  <c r="AS164" s="1"/>
  <c r="Q170"/>
  <c r="AP170" s="1"/>
  <c r="AS170" s="1"/>
  <c r="S175"/>
  <c r="AR175" s="1"/>
  <c r="AU175" s="1"/>
  <c r="W175" s="1"/>
  <c r="R179"/>
  <c r="AQ179" s="1"/>
  <c r="AT179" s="1"/>
  <c r="Q180"/>
  <c r="AP180" s="1"/>
  <c r="AS180" s="1"/>
  <c r="Q181"/>
  <c r="AP181" s="1"/>
  <c r="AS181" s="1"/>
  <c r="R184"/>
  <c r="AQ184" s="1"/>
  <c r="AT184" s="1"/>
  <c r="V184" s="1"/>
  <c r="R190"/>
  <c r="AQ190" s="1"/>
  <c r="AT190" s="1"/>
  <c r="V190" s="1"/>
  <c r="S192"/>
  <c r="AR192" s="1"/>
  <c r="AU192" s="1"/>
  <c r="S193"/>
  <c r="AR193" s="1"/>
  <c r="AU193" s="1"/>
  <c r="S195"/>
  <c r="AR195" s="1"/>
  <c r="AU195" s="1"/>
  <c r="W195" s="1"/>
  <c r="R198"/>
  <c r="AQ198" s="1"/>
  <c r="AT198" s="1"/>
  <c r="V198" s="1"/>
  <c r="S200"/>
  <c r="AR200" s="1"/>
  <c r="AU200" s="1"/>
  <c r="Q202"/>
  <c r="AP202" s="1"/>
  <c r="AS202" s="1"/>
  <c r="V202" s="1"/>
  <c r="S203"/>
  <c r="AR203" s="1"/>
  <c r="AU203" s="1"/>
  <c r="W203" s="1"/>
  <c r="R206"/>
  <c r="AQ206" s="1"/>
  <c r="AT206" s="1"/>
  <c r="V206" s="1"/>
  <c r="S208"/>
  <c r="AR208" s="1"/>
  <c r="AU208" s="1"/>
  <c r="S209"/>
  <c r="AR209" s="1"/>
  <c r="AU209" s="1"/>
  <c r="S211"/>
  <c r="AR211" s="1"/>
  <c r="AU211" s="1"/>
  <c r="W211" s="1"/>
  <c r="R214"/>
  <c r="AQ214" s="1"/>
  <c r="AT214" s="1"/>
  <c r="V214" s="1"/>
  <c r="S216"/>
  <c r="AR216" s="1"/>
  <c r="AU216" s="1"/>
  <c r="S217"/>
  <c r="AR217" s="1"/>
  <c r="AU217" s="1"/>
  <c r="S219"/>
  <c r="AR219" s="1"/>
  <c r="AU219" s="1"/>
  <c r="W219" s="1"/>
  <c r="Q12"/>
  <c r="AP12" s="1"/>
  <c r="AS12" s="1"/>
  <c r="S13"/>
  <c r="AR13" s="1"/>
  <c r="AU13" s="1"/>
  <c r="R18"/>
  <c r="AQ18" s="1"/>
  <c r="AT18" s="1"/>
  <c r="S19"/>
  <c r="AR19" s="1"/>
  <c r="AU19" s="1"/>
  <c r="R20"/>
  <c r="AQ20" s="1"/>
  <c r="AT20" s="1"/>
  <c r="U20" s="1"/>
  <c r="Q23"/>
  <c r="AP23" s="1"/>
  <c r="AS23" s="1"/>
  <c r="S29"/>
  <c r="AR29" s="1"/>
  <c r="AU29" s="1"/>
  <c r="S35"/>
  <c r="AR35" s="1"/>
  <c r="AU35" s="1"/>
  <c r="R36"/>
  <c r="AQ36" s="1"/>
  <c r="AT36" s="1"/>
  <c r="V36" s="1"/>
  <c r="S38"/>
  <c r="AR38" s="1"/>
  <c r="AU38" s="1"/>
  <c r="Q39"/>
  <c r="AP39" s="1"/>
  <c r="AS39" s="1"/>
  <c r="S47"/>
  <c r="AR47" s="1"/>
  <c r="AU47" s="1"/>
  <c r="Q52"/>
  <c r="AP52" s="1"/>
  <c r="AS52" s="1"/>
  <c r="Q58"/>
  <c r="AP58" s="1"/>
  <c r="AS58" s="1"/>
  <c r="S63"/>
  <c r="AR63" s="1"/>
  <c r="AU63" s="1"/>
  <c r="Q68"/>
  <c r="AP68" s="1"/>
  <c r="AS68" s="1"/>
  <c r="R74"/>
  <c r="AQ74" s="1"/>
  <c r="AT74" s="1"/>
  <c r="V74" s="1"/>
  <c r="S76"/>
  <c r="AR76" s="1"/>
  <c r="AU76" s="1"/>
  <c r="S77"/>
  <c r="AR77" s="1"/>
  <c r="AU77" s="1"/>
  <c r="S79"/>
  <c r="AR79" s="1"/>
  <c r="AU79" s="1"/>
  <c r="Q84"/>
  <c r="AP84" s="1"/>
  <c r="AS84" s="1"/>
  <c r="Q85"/>
  <c r="AP85" s="1"/>
  <c r="AS85" s="1"/>
  <c r="S88"/>
  <c r="AR88" s="1"/>
  <c r="AU88" s="1"/>
  <c r="Q89"/>
  <c r="AP89" s="1"/>
  <c r="AS89" s="1"/>
  <c r="S92"/>
  <c r="AR92" s="1"/>
  <c r="AU92" s="1"/>
  <c r="W92" s="1"/>
  <c r="S93"/>
  <c r="AR93" s="1"/>
  <c r="AU93" s="1"/>
  <c r="S95"/>
  <c r="AR95" s="1"/>
  <c r="AU95" s="1"/>
  <c r="R102"/>
  <c r="AQ102" s="1"/>
  <c r="AT102" s="1"/>
  <c r="V102" s="1"/>
  <c r="R104"/>
  <c r="AQ104" s="1"/>
  <c r="AT104" s="1"/>
  <c r="S105"/>
  <c r="AR105" s="1"/>
  <c r="AU105" s="1"/>
  <c r="R106"/>
  <c r="AQ106" s="1"/>
  <c r="AT106" s="1"/>
  <c r="V106" s="1"/>
  <c r="R108"/>
  <c r="AQ108" s="1"/>
  <c r="AT108" s="1"/>
  <c r="U108" s="1"/>
  <c r="S109"/>
  <c r="AR109" s="1"/>
  <c r="AU109" s="1"/>
  <c r="R110"/>
  <c r="AQ110" s="1"/>
  <c r="AT110" s="1"/>
  <c r="V110" s="1"/>
  <c r="S112"/>
  <c r="AR112" s="1"/>
  <c r="AU112" s="1"/>
  <c r="Q113"/>
  <c r="AP113" s="1"/>
  <c r="AS113" s="1"/>
  <c r="S116"/>
  <c r="AR116" s="1"/>
  <c r="AU116" s="1"/>
  <c r="Q117"/>
  <c r="AP117" s="1"/>
  <c r="AS117" s="1"/>
  <c r="S120"/>
  <c r="AR120" s="1"/>
  <c r="AU120" s="1"/>
  <c r="Q121"/>
  <c r="AP121" s="1"/>
  <c r="AS121" s="1"/>
  <c r="S124"/>
  <c r="AR124" s="1"/>
  <c r="AU124" s="1"/>
  <c r="W124" s="1"/>
  <c r="Q125"/>
  <c r="AP125" s="1"/>
  <c r="AS125" s="1"/>
  <c r="S128"/>
  <c r="AR128" s="1"/>
  <c r="AU128" s="1"/>
  <c r="Q129"/>
  <c r="AP129" s="1"/>
  <c r="AS129" s="1"/>
  <c r="S132"/>
  <c r="AR132" s="1"/>
  <c r="AU132" s="1"/>
  <c r="Q133"/>
  <c r="AP133" s="1"/>
  <c r="AS133" s="1"/>
  <c r="S136"/>
  <c r="AR136" s="1"/>
  <c r="AU136" s="1"/>
  <c r="Q137"/>
  <c r="AP137" s="1"/>
  <c r="AS137" s="1"/>
  <c r="Q142"/>
  <c r="AP142" s="1"/>
  <c r="AS142" s="1"/>
  <c r="S143"/>
  <c r="AR143" s="1"/>
  <c r="AU143" s="1"/>
  <c r="R148"/>
  <c r="AQ148" s="1"/>
  <c r="AT148" s="1"/>
  <c r="S149"/>
  <c r="AR149" s="1"/>
  <c r="AU149" s="1"/>
  <c r="R150"/>
  <c r="AQ150" s="1"/>
  <c r="AT150" s="1"/>
  <c r="V150" s="1"/>
  <c r="S152"/>
  <c r="AR152" s="1"/>
  <c r="AU152" s="1"/>
  <c r="Q153"/>
  <c r="AP153" s="1"/>
  <c r="AS153" s="1"/>
  <c r="Q158"/>
  <c r="AP158" s="1"/>
  <c r="AS158" s="1"/>
  <c r="V158" s="1"/>
  <c r="S159"/>
  <c r="AR159" s="1"/>
  <c r="AU159" s="1"/>
  <c r="S163"/>
  <c r="AR163" s="1"/>
  <c r="AU163" s="1"/>
  <c r="R167"/>
  <c r="AQ167" s="1"/>
  <c r="AT167" s="1"/>
  <c r="V167" s="1"/>
  <c r="Q174"/>
  <c r="AP174" s="1"/>
  <c r="AS174" s="1"/>
  <c r="S179"/>
  <c r="AR179" s="1"/>
  <c r="AU179" s="1"/>
  <c r="S183"/>
  <c r="AR183" s="1"/>
  <c r="AU183" s="1"/>
  <c r="R186"/>
  <c r="AQ186" s="1"/>
  <c r="AT186" s="1"/>
  <c r="V186" s="1"/>
  <c r="R191"/>
  <c r="AQ191" s="1"/>
  <c r="AT191" s="1"/>
  <c r="W191" s="1"/>
  <c r="R199"/>
  <c r="AQ199" s="1"/>
  <c r="AT199" s="1"/>
  <c r="V199" s="1"/>
  <c r="R207"/>
  <c r="AQ207" s="1"/>
  <c r="AT207" s="1"/>
  <c r="V207" s="1"/>
  <c r="R215"/>
  <c r="AQ215" s="1"/>
  <c r="AT215" s="1"/>
  <c r="V215" s="1"/>
  <c r="V40"/>
  <c r="V51"/>
  <c r="V67"/>
  <c r="V87"/>
  <c r="V91"/>
  <c r="V115"/>
  <c r="V119"/>
  <c r="V123"/>
  <c r="V127"/>
  <c r="V131"/>
  <c r="V135"/>
  <c r="V138"/>
  <c r="V154"/>
  <c r="U13"/>
  <c r="W22"/>
  <c r="U22"/>
  <c r="W29"/>
  <c r="U29"/>
  <c r="U40"/>
  <c r="U47"/>
  <c r="W63"/>
  <c r="V16"/>
  <c r="V29"/>
  <c r="V32"/>
  <c r="W9"/>
  <c r="U9"/>
  <c r="W18"/>
  <c r="U18"/>
  <c r="W25"/>
  <c r="U25"/>
  <c r="W34"/>
  <c r="U34"/>
  <c r="U36"/>
  <c r="W41"/>
  <c r="U41"/>
  <c r="U51"/>
  <c r="W51"/>
  <c r="U67"/>
  <c r="W67"/>
  <c r="V9"/>
  <c r="V12"/>
  <c r="V25"/>
  <c r="V28"/>
  <c r="V41"/>
  <c r="W14"/>
  <c r="U14"/>
  <c r="U16"/>
  <c r="W21"/>
  <c r="U21"/>
  <c r="W30"/>
  <c r="U30"/>
  <c r="U32"/>
  <c r="W37"/>
  <c r="U37"/>
  <c r="U44"/>
  <c r="W44"/>
  <c r="U46"/>
  <c r="U55"/>
  <c r="W55"/>
  <c r="U71"/>
  <c r="W71"/>
  <c r="V21"/>
  <c r="V37"/>
  <c r="W10"/>
  <c r="U10"/>
  <c r="U12"/>
  <c r="W17"/>
  <c r="W26"/>
  <c r="U26"/>
  <c r="U28"/>
  <c r="W33"/>
  <c r="U33"/>
  <c r="W42"/>
  <c r="U42"/>
  <c r="V33"/>
  <c r="V71"/>
  <c r="W79"/>
  <c r="U79"/>
  <c r="U86"/>
  <c r="W88"/>
  <c r="U88"/>
  <c r="U90"/>
  <c r="U92"/>
  <c r="W95"/>
  <c r="W112"/>
  <c r="U112"/>
  <c r="U114"/>
  <c r="U118"/>
  <c r="W120"/>
  <c r="U120"/>
  <c r="U122"/>
  <c r="U124"/>
  <c r="U126"/>
  <c r="W128"/>
  <c r="U128"/>
  <c r="U130"/>
  <c r="W132"/>
  <c r="U132"/>
  <c r="W136"/>
  <c r="U136"/>
  <c r="U138"/>
  <c r="W143"/>
  <c r="U143"/>
  <c r="U154"/>
  <c r="W159"/>
  <c r="U159"/>
  <c r="U163"/>
  <c r="W163"/>
  <c r="U179"/>
  <c r="W179"/>
  <c r="S8"/>
  <c r="AR8" s="1"/>
  <c r="AU8" s="1"/>
  <c r="W8" s="1"/>
  <c r="Q10"/>
  <c r="AP10" s="1"/>
  <c r="AS10" s="1"/>
  <c r="V10" s="1"/>
  <c r="R11"/>
  <c r="AQ11" s="1"/>
  <c r="AT11" s="1"/>
  <c r="V11" s="1"/>
  <c r="S12"/>
  <c r="AR12" s="1"/>
  <c r="AU12" s="1"/>
  <c r="W12" s="1"/>
  <c r="Q14"/>
  <c r="AP14" s="1"/>
  <c r="AS14" s="1"/>
  <c r="V14" s="1"/>
  <c r="R15"/>
  <c r="AQ15" s="1"/>
  <c r="AT15" s="1"/>
  <c r="V15" s="1"/>
  <c r="S16"/>
  <c r="AR16" s="1"/>
  <c r="AU16" s="1"/>
  <c r="W16" s="1"/>
  <c r="Q18"/>
  <c r="AP18" s="1"/>
  <c r="AS18" s="1"/>
  <c r="V18" s="1"/>
  <c r="R19"/>
  <c r="AQ19" s="1"/>
  <c r="AT19" s="1"/>
  <c r="V19" s="1"/>
  <c r="S20"/>
  <c r="AR20" s="1"/>
  <c r="AU20" s="1"/>
  <c r="W20" s="1"/>
  <c r="Q22"/>
  <c r="AP22" s="1"/>
  <c r="AS22" s="1"/>
  <c r="V22" s="1"/>
  <c r="R23"/>
  <c r="AQ23" s="1"/>
  <c r="AT23" s="1"/>
  <c r="S24"/>
  <c r="AR24" s="1"/>
  <c r="AU24" s="1"/>
  <c r="Q26"/>
  <c r="AP26" s="1"/>
  <c r="AS26" s="1"/>
  <c r="V26" s="1"/>
  <c r="R27"/>
  <c r="AQ27" s="1"/>
  <c r="AT27" s="1"/>
  <c r="V27" s="1"/>
  <c r="S28"/>
  <c r="AR28" s="1"/>
  <c r="AU28" s="1"/>
  <c r="W28" s="1"/>
  <c r="Q30"/>
  <c r="AP30" s="1"/>
  <c r="AS30" s="1"/>
  <c r="V30" s="1"/>
  <c r="R31"/>
  <c r="AQ31" s="1"/>
  <c r="AT31" s="1"/>
  <c r="S32"/>
  <c r="AR32" s="1"/>
  <c r="AU32" s="1"/>
  <c r="W32" s="1"/>
  <c r="Q34"/>
  <c r="AP34" s="1"/>
  <c r="AS34" s="1"/>
  <c r="V34" s="1"/>
  <c r="R35"/>
  <c r="AQ35" s="1"/>
  <c r="AT35" s="1"/>
  <c r="S36"/>
  <c r="AR36" s="1"/>
  <c r="AU36" s="1"/>
  <c r="W36" s="1"/>
  <c r="Q38"/>
  <c r="AP38" s="1"/>
  <c r="AS38" s="1"/>
  <c r="V38" s="1"/>
  <c r="R39"/>
  <c r="AQ39" s="1"/>
  <c r="AT39" s="1"/>
  <c r="S40"/>
  <c r="AR40" s="1"/>
  <c r="AU40" s="1"/>
  <c r="W40" s="1"/>
  <c r="Q42"/>
  <c r="AP42" s="1"/>
  <c r="AS42" s="1"/>
  <c r="V42" s="1"/>
  <c r="R43"/>
  <c r="AQ43" s="1"/>
  <c r="AT43" s="1"/>
  <c r="V43" s="1"/>
  <c r="S48"/>
  <c r="AR48" s="1"/>
  <c r="AU48" s="1"/>
  <c r="S52"/>
  <c r="AR52" s="1"/>
  <c r="AU52" s="1"/>
  <c r="S56"/>
  <c r="AR56" s="1"/>
  <c r="AU56" s="1"/>
  <c r="S60"/>
  <c r="AR60" s="1"/>
  <c r="AU60" s="1"/>
  <c r="S64"/>
  <c r="AR64" s="1"/>
  <c r="AU64" s="1"/>
  <c r="S68"/>
  <c r="AR68" s="1"/>
  <c r="AU68" s="1"/>
  <c r="S72"/>
  <c r="AR72" s="1"/>
  <c r="AU72" s="1"/>
  <c r="V76"/>
  <c r="V98"/>
  <c r="V99"/>
  <c r="V143"/>
  <c r="V146"/>
  <c r="V159"/>
  <c r="V175"/>
  <c r="Q49"/>
  <c r="AP49" s="1"/>
  <c r="AS49" s="1"/>
  <c r="R49"/>
  <c r="AQ49" s="1"/>
  <c r="AT49" s="1"/>
  <c r="Q53"/>
  <c r="AP53" s="1"/>
  <c r="AS53" s="1"/>
  <c r="R53"/>
  <c r="AQ53" s="1"/>
  <c r="AT53" s="1"/>
  <c r="Q57"/>
  <c r="AP57" s="1"/>
  <c r="AS57" s="1"/>
  <c r="R57"/>
  <c r="AQ57" s="1"/>
  <c r="AT57" s="1"/>
  <c r="Q61"/>
  <c r="AP61" s="1"/>
  <c r="AS61" s="1"/>
  <c r="R61"/>
  <c r="AQ61" s="1"/>
  <c r="AT61" s="1"/>
  <c r="Q65"/>
  <c r="AP65" s="1"/>
  <c r="AS65" s="1"/>
  <c r="R65"/>
  <c r="AQ65" s="1"/>
  <c r="AT65" s="1"/>
  <c r="Q69"/>
  <c r="AP69" s="1"/>
  <c r="AS69" s="1"/>
  <c r="R69"/>
  <c r="AQ69" s="1"/>
  <c r="AT69" s="1"/>
  <c r="Q73"/>
  <c r="AP73" s="1"/>
  <c r="AS73" s="1"/>
  <c r="R73"/>
  <c r="AQ73" s="1"/>
  <c r="AT73" s="1"/>
  <c r="U74"/>
  <c r="W87"/>
  <c r="U87"/>
  <c r="W91"/>
  <c r="U91"/>
  <c r="U102"/>
  <c r="W104"/>
  <c r="U104"/>
  <c r="U106"/>
  <c r="W108"/>
  <c r="U110"/>
  <c r="W115"/>
  <c r="U115"/>
  <c r="W119"/>
  <c r="U119"/>
  <c r="W123"/>
  <c r="U123"/>
  <c r="W127"/>
  <c r="U127"/>
  <c r="W131"/>
  <c r="U131"/>
  <c r="W135"/>
  <c r="U135"/>
  <c r="W139"/>
  <c r="U139"/>
  <c r="W148"/>
  <c r="U148"/>
  <c r="U150"/>
  <c r="W155"/>
  <c r="U155"/>
  <c r="U167"/>
  <c r="W167"/>
  <c r="R48"/>
  <c r="AQ48" s="1"/>
  <c r="AT48" s="1"/>
  <c r="R52"/>
  <c r="AQ52" s="1"/>
  <c r="AT52" s="1"/>
  <c r="R56"/>
  <c r="AQ56" s="1"/>
  <c r="AT56" s="1"/>
  <c r="R60"/>
  <c r="AQ60" s="1"/>
  <c r="AT60" s="1"/>
  <c r="R64"/>
  <c r="AQ64" s="1"/>
  <c r="AT64" s="1"/>
  <c r="V64" s="1"/>
  <c r="R68"/>
  <c r="AQ68" s="1"/>
  <c r="AT68" s="1"/>
  <c r="R72"/>
  <c r="AQ72" s="1"/>
  <c r="AT72" s="1"/>
  <c r="V78"/>
  <c r="V79"/>
  <c r="V84"/>
  <c r="V94"/>
  <c r="V139"/>
  <c r="V142"/>
  <c r="V155"/>
  <c r="V163"/>
  <c r="V179"/>
  <c r="U75"/>
  <c r="W76"/>
  <c r="U76"/>
  <c r="U82"/>
  <c r="U98"/>
  <c r="W100"/>
  <c r="U100"/>
  <c r="W103"/>
  <c r="U103"/>
  <c r="U107"/>
  <c r="W111"/>
  <c r="U111"/>
  <c r="W144"/>
  <c r="U144"/>
  <c r="U146"/>
  <c r="W151"/>
  <c r="U151"/>
  <c r="U171"/>
  <c r="W171"/>
  <c r="V111"/>
  <c r="V151"/>
  <c r="R50"/>
  <c r="AQ50" s="1"/>
  <c r="AT50" s="1"/>
  <c r="S50"/>
  <c r="AR50" s="1"/>
  <c r="AU50" s="1"/>
  <c r="R54"/>
  <c r="AQ54" s="1"/>
  <c r="AT54" s="1"/>
  <c r="S54"/>
  <c r="AR54" s="1"/>
  <c r="AU54" s="1"/>
  <c r="R58"/>
  <c r="AQ58" s="1"/>
  <c r="AT58" s="1"/>
  <c r="S58"/>
  <c r="AR58" s="1"/>
  <c r="AU58" s="1"/>
  <c r="R62"/>
  <c r="AQ62" s="1"/>
  <c r="AT62" s="1"/>
  <c r="V62" s="1"/>
  <c r="S62"/>
  <c r="AR62" s="1"/>
  <c r="AU62" s="1"/>
  <c r="R66"/>
  <c r="AQ66" s="1"/>
  <c r="AT66" s="1"/>
  <c r="S66"/>
  <c r="AR66" s="1"/>
  <c r="AU66" s="1"/>
  <c r="R70"/>
  <c r="AQ70" s="1"/>
  <c r="AT70" s="1"/>
  <c r="S70"/>
  <c r="AR70" s="1"/>
  <c r="AU70" s="1"/>
  <c r="U78"/>
  <c r="W80"/>
  <c r="U80"/>
  <c r="U83"/>
  <c r="W84"/>
  <c r="U84"/>
  <c r="U94"/>
  <c r="W96"/>
  <c r="U96"/>
  <c r="W140"/>
  <c r="U140"/>
  <c r="W147"/>
  <c r="U147"/>
  <c r="U158"/>
  <c r="U175"/>
  <c r="Q44"/>
  <c r="AP44" s="1"/>
  <c r="AS44" s="1"/>
  <c r="V44" s="1"/>
  <c r="R45"/>
  <c r="AQ45" s="1"/>
  <c r="AT45" s="1"/>
  <c r="S46"/>
  <c r="AR46" s="1"/>
  <c r="AU46" s="1"/>
  <c r="W46" s="1"/>
  <c r="V75"/>
  <c r="V103"/>
  <c r="V107"/>
  <c r="V147"/>
  <c r="W183"/>
  <c r="U183"/>
  <c r="U184"/>
  <c r="U190"/>
  <c r="U198"/>
  <c r="U206"/>
  <c r="U214"/>
  <c r="S74"/>
  <c r="AR74" s="1"/>
  <c r="AU74" s="1"/>
  <c r="W74" s="1"/>
  <c r="R77"/>
  <c r="AQ77" s="1"/>
  <c r="AT77" s="1"/>
  <c r="V77" s="1"/>
  <c r="S78"/>
  <c r="AR78" s="1"/>
  <c r="AU78" s="1"/>
  <c r="W78" s="1"/>
  <c r="Q80"/>
  <c r="AP80" s="1"/>
  <c r="AS80" s="1"/>
  <c r="V80" s="1"/>
  <c r="R81"/>
  <c r="AQ81" s="1"/>
  <c r="AT81" s="1"/>
  <c r="S82"/>
  <c r="AR82" s="1"/>
  <c r="AU82" s="1"/>
  <c r="W82" s="1"/>
  <c r="R85"/>
  <c r="AQ85" s="1"/>
  <c r="AT85" s="1"/>
  <c r="S86"/>
  <c r="AR86" s="1"/>
  <c r="AU86" s="1"/>
  <c r="W86" s="1"/>
  <c r="Q88"/>
  <c r="AP88" s="1"/>
  <c r="AS88" s="1"/>
  <c r="V88" s="1"/>
  <c r="R89"/>
  <c r="AQ89" s="1"/>
  <c r="AT89" s="1"/>
  <c r="S90"/>
  <c r="AR90" s="1"/>
  <c r="AU90" s="1"/>
  <c r="W90" s="1"/>
  <c r="Q92"/>
  <c r="AP92" s="1"/>
  <c r="AS92" s="1"/>
  <c r="V92" s="1"/>
  <c r="R93"/>
  <c r="AQ93" s="1"/>
  <c r="AT93" s="1"/>
  <c r="S94"/>
  <c r="AR94" s="1"/>
  <c r="AU94" s="1"/>
  <c r="W94" s="1"/>
  <c r="Q96"/>
  <c r="AP96" s="1"/>
  <c r="AS96" s="1"/>
  <c r="V96" s="1"/>
  <c r="R97"/>
  <c r="AQ97" s="1"/>
  <c r="AT97" s="1"/>
  <c r="V97" s="1"/>
  <c r="S98"/>
  <c r="AR98" s="1"/>
  <c r="AU98" s="1"/>
  <c r="W98" s="1"/>
  <c r="Q100"/>
  <c r="AP100" s="1"/>
  <c r="AS100" s="1"/>
  <c r="V100" s="1"/>
  <c r="R101"/>
  <c r="AQ101" s="1"/>
  <c r="AT101" s="1"/>
  <c r="S102"/>
  <c r="AR102" s="1"/>
  <c r="AU102" s="1"/>
  <c r="W102" s="1"/>
  <c r="Q104"/>
  <c r="AP104" s="1"/>
  <c r="AS104" s="1"/>
  <c r="V104" s="1"/>
  <c r="R105"/>
  <c r="AQ105" s="1"/>
  <c r="AT105" s="1"/>
  <c r="V105" s="1"/>
  <c r="S106"/>
  <c r="AR106" s="1"/>
  <c r="AU106" s="1"/>
  <c r="W106" s="1"/>
  <c r="Q108"/>
  <c r="AP108" s="1"/>
  <c r="AS108" s="1"/>
  <c r="V108" s="1"/>
  <c r="R109"/>
  <c r="AQ109" s="1"/>
  <c r="AT109" s="1"/>
  <c r="S110"/>
  <c r="AR110" s="1"/>
  <c r="AU110" s="1"/>
  <c r="W110" s="1"/>
  <c r="Q112"/>
  <c r="AP112" s="1"/>
  <c r="AS112" s="1"/>
  <c r="V112" s="1"/>
  <c r="R113"/>
  <c r="AQ113" s="1"/>
  <c r="AT113" s="1"/>
  <c r="V113" s="1"/>
  <c r="S114"/>
  <c r="AR114" s="1"/>
  <c r="AU114" s="1"/>
  <c r="W114" s="1"/>
  <c r="Q116"/>
  <c r="AP116" s="1"/>
  <c r="AS116" s="1"/>
  <c r="R117"/>
  <c r="AQ117" s="1"/>
  <c r="AT117" s="1"/>
  <c r="S118"/>
  <c r="AR118" s="1"/>
  <c r="AU118" s="1"/>
  <c r="W118" s="1"/>
  <c r="Q120"/>
  <c r="AP120" s="1"/>
  <c r="AS120" s="1"/>
  <c r="V120" s="1"/>
  <c r="R121"/>
  <c r="AQ121" s="1"/>
  <c r="AT121" s="1"/>
  <c r="S122"/>
  <c r="AR122" s="1"/>
  <c r="AU122" s="1"/>
  <c r="W122" s="1"/>
  <c r="Q124"/>
  <c r="AP124" s="1"/>
  <c r="AS124" s="1"/>
  <c r="V124" s="1"/>
  <c r="R125"/>
  <c r="AQ125" s="1"/>
  <c r="AT125" s="1"/>
  <c r="S126"/>
  <c r="AR126" s="1"/>
  <c r="AU126" s="1"/>
  <c r="W126" s="1"/>
  <c r="Q128"/>
  <c r="AP128" s="1"/>
  <c r="AS128" s="1"/>
  <c r="V128" s="1"/>
  <c r="R129"/>
  <c r="AQ129" s="1"/>
  <c r="AT129" s="1"/>
  <c r="V129" s="1"/>
  <c r="S130"/>
  <c r="AR130" s="1"/>
  <c r="AU130" s="1"/>
  <c r="W130" s="1"/>
  <c r="Q132"/>
  <c r="AP132" s="1"/>
  <c r="AS132" s="1"/>
  <c r="V132" s="1"/>
  <c r="R133"/>
  <c r="AQ133" s="1"/>
  <c r="AT133" s="1"/>
  <c r="S134"/>
  <c r="AR134" s="1"/>
  <c r="AU134" s="1"/>
  <c r="W134" s="1"/>
  <c r="Q136"/>
  <c r="AP136" s="1"/>
  <c r="AS136" s="1"/>
  <c r="V136" s="1"/>
  <c r="R137"/>
  <c r="AQ137" s="1"/>
  <c r="AT137" s="1"/>
  <c r="S138"/>
  <c r="AR138" s="1"/>
  <c r="AU138" s="1"/>
  <c r="W138" s="1"/>
  <c r="Q140"/>
  <c r="AP140" s="1"/>
  <c r="AS140" s="1"/>
  <c r="V140" s="1"/>
  <c r="R141"/>
  <c r="AQ141" s="1"/>
  <c r="AT141" s="1"/>
  <c r="S142"/>
  <c r="AR142" s="1"/>
  <c r="AU142" s="1"/>
  <c r="Q144"/>
  <c r="AP144" s="1"/>
  <c r="AS144" s="1"/>
  <c r="V144" s="1"/>
  <c r="R145"/>
  <c r="AQ145" s="1"/>
  <c r="AT145" s="1"/>
  <c r="S146"/>
  <c r="AR146" s="1"/>
  <c r="AU146" s="1"/>
  <c r="W146" s="1"/>
  <c r="Q148"/>
  <c r="AP148" s="1"/>
  <c r="AS148" s="1"/>
  <c r="V148" s="1"/>
  <c r="R149"/>
  <c r="AQ149" s="1"/>
  <c r="AT149" s="1"/>
  <c r="S150"/>
  <c r="AR150" s="1"/>
  <c r="AU150" s="1"/>
  <c r="W150" s="1"/>
  <c r="Q152"/>
  <c r="AP152" s="1"/>
  <c r="AS152" s="1"/>
  <c r="R153"/>
  <c r="AQ153" s="1"/>
  <c r="AT153" s="1"/>
  <c r="S154"/>
  <c r="AR154" s="1"/>
  <c r="AU154" s="1"/>
  <c r="W154" s="1"/>
  <c r="Q156"/>
  <c r="AP156" s="1"/>
  <c r="AS156" s="1"/>
  <c r="V156" s="1"/>
  <c r="R157"/>
  <c r="AQ157" s="1"/>
  <c r="AT157" s="1"/>
  <c r="S158"/>
  <c r="AR158" s="1"/>
  <c r="AU158" s="1"/>
  <c r="W158" s="1"/>
  <c r="S160"/>
  <c r="AR160" s="1"/>
  <c r="AU160" s="1"/>
  <c r="S164"/>
  <c r="AR164" s="1"/>
  <c r="AU164" s="1"/>
  <c r="S168"/>
  <c r="AR168" s="1"/>
  <c r="AU168" s="1"/>
  <c r="S172"/>
  <c r="AR172" s="1"/>
  <c r="AU172" s="1"/>
  <c r="R174"/>
  <c r="AQ174" s="1"/>
  <c r="AT174" s="1"/>
  <c r="S176"/>
  <c r="AR176" s="1"/>
  <c r="AU176" s="1"/>
  <c r="S180"/>
  <c r="AR180" s="1"/>
  <c r="AU180" s="1"/>
  <c r="V194"/>
  <c r="V195"/>
  <c r="V203"/>
  <c r="V210"/>
  <c r="V211"/>
  <c r="V218"/>
  <c r="V219"/>
  <c r="Q161"/>
  <c r="AP161" s="1"/>
  <c r="AS161" s="1"/>
  <c r="R161"/>
  <c r="AQ161" s="1"/>
  <c r="AT161" s="1"/>
  <c r="Q165"/>
  <c r="AP165" s="1"/>
  <c r="AS165" s="1"/>
  <c r="R165"/>
  <c r="AQ165" s="1"/>
  <c r="AT165" s="1"/>
  <c r="Q169"/>
  <c r="AP169" s="1"/>
  <c r="AS169" s="1"/>
  <c r="R169"/>
  <c r="AQ169" s="1"/>
  <c r="AT169" s="1"/>
  <c r="Q173"/>
  <c r="AP173" s="1"/>
  <c r="AS173" s="1"/>
  <c r="R173"/>
  <c r="AQ173" s="1"/>
  <c r="AT173" s="1"/>
  <c r="Q177"/>
  <c r="AP177" s="1"/>
  <c r="AS177" s="1"/>
  <c r="R177"/>
  <c r="AQ177" s="1"/>
  <c r="AT177" s="1"/>
  <c r="U186"/>
  <c r="W188"/>
  <c r="U188"/>
  <c r="U191"/>
  <c r="W192"/>
  <c r="U192"/>
  <c r="W199"/>
  <c r="U199"/>
  <c r="W200"/>
  <c r="U200"/>
  <c r="W207"/>
  <c r="U207"/>
  <c r="W208"/>
  <c r="U208"/>
  <c r="W215"/>
  <c r="U215"/>
  <c r="W216"/>
  <c r="U216"/>
  <c r="R160"/>
  <c r="AQ160" s="1"/>
  <c r="AT160" s="1"/>
  <c r="V160" s="1"/>
  <c r="R164"/>
  <c r="AQ164" s="1"/>
  <c r="AT164" s="1"/>
  <c r="R168"/>
  <c r="AQ168" s="1"/>
  <c r="AT168" s="1"/>
  <c r="R172"/>
  <c r="AQ172" s="1"/>
  <c r="AT172" s="1"/>
  <c r="R176"/>
  <c r="AQ176" s="1"/>
  <c r="AT176" s="1"/>
  <c r="R180"/>
  <c r="AQ180" s="1"/>
  <c r="AT180" s="1"/>
  <c r="V180" s="1"/>
  <c r="V196"/>
  <c r="V204"/>
  <c r="V212"/>
  <c r="W187"/>
  <c r="U187"/>
  <c r="U194"/>
  <c r="U202"/>
  <c r="U210"/>
  <c r="U218"/>
  <c r="R162"/>
  <c r="AQ162" s="1"/>
  <c r="AT162" s="1"/>
  <c r="S162"/>
  <c r="AR162" s="1"/>
  <c r="AU162" s="1"/>
  <c r="R166"/>
  <c r="AQ166" s="1"/>
  <c r="AT166" s="1"/>
  <c r="S166"/>
  <c r="AR166" s="1"/>
  <c r="AU166" s="1"/>
  <c r="R170"/>
  <c r="AQ170" s="1"/>
  <c r="AT170" s="1"/>
  <c r="V170" s="1"/>
  <c r="S170"/>
  <c r="AR170" s="1"/>
  <c r="AU170" s="1"/>
  <c r="R178"/>
  <c r="AQ178" s="1"/>
  <c r="AT178" s="1"/>
  <c r="V178" s="1"/>
  <c r="S178"/>
  <c r="AR178" s="1"/>
  <c r="AU178" s="1"/>
  <c r="U182"/>
  <c r="U195"/>
  <c r="W196"/>
  <c r="U196"/>
  <c r="U203"/>
  <c r="W204"/>
  <c r="U204"/>
  <c r="U211"/>
  <c r="W212"/>
  <c r="U212"/>
  <c r="U219"/>
  <c r="S174"/>
  <c r="AR174" s="1"/>
  <c r="AU174" s="1"/>
  <c r="V187"/>
  <c r="R181"/>
  <c r="AQ181" s="1"/>
  <c r="AT181" s="1"/>
  <c r="S182"/>
  <c r="AR182" s="1"/>
  <c r="AU182" s="1"/>
  <c r="W182" s="1"/>
  <c r="R185"/>
  <c r="AQ185" s="1"/>
  <c r="AT185" s="1"/>
  <c r="S186"/>
  <c r="AR186" s="1"/>
  <c r="AU186" s="1"/>
  <c r="W186" s="1"/>
  <c r="Q188"/>
  <c r="AP188" s="1"/>
  <c r="AS188" s="1"/>
  <c r="V188" s="1"/>
  <c r="R189"/>
  <c r="AQ189" s="1"/>
  <c r="AT189" s="1"/>
  <c r="V189" s="1"/>
  <c r="S190"/>
  <c r="AR190" s="1"/>
  <c r="AU190" s="1"/>
  <c r="W190" s="1"/>
  <c r="R193"/>
  <c r="AQ193" s="1"/>
  <c r="AT193" s="1"/>
  <c r="S194"/>
  <c r="AR194" s="1"/>
  <c r="AU194" s="1"/>
  <c r="W194" s="1"/>
  <c r="R197"/>
  <c r="AQ197" s="1"/>
  <c r="AT197" s="1"/>
  <c r="S198"/>
  <c r="AR198" s="1"/>
  <c r="AU198" s="1"/>
  <c r="W198" s="1"/>
  <c r="R201"/>
  <c r="AQ201" s="1"/>
  <c r="AT201" s="1"/>
  <c r="V201" s="1"/>
  <c r="S202"/>
  <c r="AR202" s="1"/>
  <c r="AU202" s="1"/>
  <c r="W202" s="1"/>
  <c r="R205"/>
  <c r="AQ205" s="1"/>
  <c r="AT205" s="1"/>
  <c r="V205" s="1"/>
  <c r="S206"/>
  <c r="AR206" s="1"/>
  <c r="AU206" s="1"/>
  <c r="W206" s="1"/>
  <c r="R209"/>
  <c r="AQ209" s="1"/>
  <c r="AT209" s="1"/>
  <c r="S210"/>
  <c r="AR210" s="1"/>
  <c r="AU210" s="1"/>
  <c r="W210" s="1"/>
  <c r="R213"/>
  <c r="AQ213" s="1"/>
  <c r="AT213" s="1"/>
  <c r="S214"/>
  <c r="AR214" s="1"/>
  <c r="AU214" s="1"/>
  <c r="W214" s="1"/>
  <c r="R217"/>
  <c r="AQ217" s="1"/>
  <c r="AT217" s="1"/>
  <c r="S218"/>
  <c r="AR218" s="1"/>
  <c r="AU218" s="1"/>
  <c r="W218" s="1"/>
  <c r="Q220"/>
  <c r="AP220" s="1"/>
  <c r="AS220" s="1"/>
  <c r="V220" s="1"/>
  <c r="U220"/>
  <c r="W220"/>
  <c r="I213" i="4"/>
  <c r="I215"/>
  <c r="H129"/>
  <c r="H131"/>
  <c r="A131" s="1"/>
  <c r="H133"/>
  <c r="H135"/>
  <c r="A135" s="1"/>
  <c r="H137"/>
  <c r="H139"/>
  <c r="A139" s="1"/>
  <c r="H141"/>
  <c r="H143"/>
  <c r="A143" s="1"/>
  <c r="H145"/>
  <c r="H147"/>
  <c r="A147" s="1"/>
  <c r="H149"/>
  <c r="H151"/>
  <c r="A151" s="1"/>
  <c r="H153"/>
  <c r="H155"/>
  <c r="A155" s="1"/>
  <c r="H157"/>
  <c r="H159"/>
  <c r="A159" s="1"/>
  <c r="H161"/>
  <c r="H163"/>
  <c r="A163" s="1"/>
  <c r="H165"/>
  <c r="H167"/>
  <c r="A167" s="1"/>
  <c r="H169"/>
  <c r="H171"/>
  <c r="A171" s="1"/>
  <c r="H173"/>
  <c r="H175"/>
  <c r="A175" s="1"/>
  <c r="H177"/>
  <c r="H179"/>
  <c r="A179" s="1"/>
  <c r="H181"/>
  <c r="H183"/>
  <c r="A183" s="1"/>
  <c r="H185"/>
  <c r="H187"/>
  <c r="A187" s="1"/>
  <c r="H189"/>
  <c r="H191"/>
  <c r="H193"/>
  <c r="H195"/>
  <c r="A195" s="1"/>
  <c r="H197"/>
  <c r="H205"/>
  <c r="H130"/>
  <c r="A130" s="1"/>
  <c r="H132"/>
  <c r="A132" s="1"/>
  <c r="H134"/>
  <c r="H136"/>
  <c r="A136" s="1"/>
  <c r="H138"/>
  <c r="A138" s="1"/>
  <c r="H140"/>
  <c r="A140" s="1"/>
  <c r="H142"/>
  <c r="H144"/>
  <c r="A144" s="1"/>
  <c r="H146"/>
  <c r="A146" s="1"/>
  <c r="H148"/>
  <c r="A148" s="1"/>
  <c r="H150"/>
  <c r="A150" s="1"/>
  <c r="H152"/>
  <c r="H154"/>
  <c r="A154" s="1"/>
  <c r="H156"/>
  <c r="H158"/>
  <c r="A158" s="1"/>
  <c r="H160"/>
  <c r="H162"/>
  <c r="H164"/>
  <c r="H166"/>
  <c r="H168"/>
  <c r="H170"/>
  <c r="H172"/>
  <c r="H174"/>
  <c r="H176"/>
  <c r="H178"/>
  <c r="H180"/>
  <c r="H182"/>
  <c r="A182" s="1"/>
  <c r="H184"/>
  <c r="H186"/>
  <c r="A186" s="1"/>
  <c r="H188"/>
  <c r="A188" s="1"/>
  <c r="H190"/>
  <c r="A190" s="1"/>
  <c r="H192"/>
  <c r="A192" s="1"/>
  <c r="H194"/>
  <c r="A194" s="1"/>
  <c r="H196"/>
  <c r="A196" s="1"/>
  <c r="H201"/>
  <c r="H203"/>
  <c r="A203" s="1"/>
  <c r="I216"/>
  <c r="H198"/>
  <c r="A198" s="1"/>
  <c r="H200"/>
  <c r="A200" s="1"/>
  <c r="H202"/>
  <c r="H204"/>
  <c r="A204" s="1"/>
  <c r="H206"/>
  <c r="A206" s="1"/>
  <c r="H208"/>
  <c r="A208" s="1"/>
  <c r="H210"/>
  <c r="A210" s="1"/>
  <c r="H212"/>
  <c r="A212" s="1"/>
  <c r="H214"/>
  <c r="A214" s="1"/>
  <c r="H216"/>
  <c r="H219"/>
  <c r="A219" s="1"/>
  <c r="H207"/>
  <c r="A207" s="1"/>
  <c r="H209"/>
  <c r="H211"/>
  <c r="A211" s="1"/>
  <c r="H213"/>
  <c r="H215"/>
  <c r="H217"/>
  <c r="I220"/>
  <c r="H218"/>
  <c r="A218" s="1"/>
  <c r="A216" l="1"/>
  <c r="A215"/>
  <c r="V153" i="6"/>
  <c r="V54"/>
  <c r="A34" i="4"/>
  <c r="A82"/>
  <c r="A98"/>
  <c r="A114"/>
  <c r="A51"/>
  <c r="A67"/>
  <c r="A75"/>
  <c r="A91"/>
  <c r="A16"/>
  <c r="A32"/>
  <c r="A40"/>
  <c r="A80"/>
  <c r="A88"/>
  <c r="A96"/>
  <c r="A104"/>
  <c r="A112"/>
  <c r="A120"/>
  <c r="A128"/>
  <c r="A202"/>
  <c r="A55"/>
  <c r="A71"/>
  <c r="A79"/>
  <c r="A87"/>
  <c r="A103"/>
  <c r="A111"/>
  <c r="A119"/>
  <c r="A127"/>
  <c r="A12"/>
  <c r="A28"/>
  <c r="A36"/>
  <c r="A44"/>
  <c r="A76"/>
  <c r="A84"/>
  <c r="A92"/>
  <c r="A100"/>
  <c r="A108"/>
  <c r="A124"/>
  <c r="A86"/>
  <c r="A102"/>
  <c r="A118"/>
  <c r="A199"/>
  <c r="A10"/>
  <c r="A26"/>
  <c r="A42"/>
  <c r="A74"/>
  <c r="A90"/>
  <c r="A106"/>
  <c r="A122"/>
  <c r="A9"/>
  <c r="A25"/>
  <c r="A41"/>
  <c r="A107"/>
  <c r="A22"/>
  <c r="A21"/>
  <c r="A37"/>
  <c r="A115"/>
  <c r="A18"/>
  <c r="A33"/>
  <c r="A220"/>
  <c r="A123"/>
  <c r="A14"/>
  <c r="A30"/>
  <c r="A46"/>
  <c r="A78"/>
  <c r="A94"/>
  <c r="A110"/>
  <c r="A126"/>
  <c r="A29"/>
  <c r="V73" i="6"/>
  <c r="V65"/>
  <c r="V8"/>
  <c r="A8" i="4" s="1"/>
  <c r="W13" i="6"/>
  <c r="W83"/>
  <c r="W59"/>
  <c r="V173"/>
  <c r="V165"/>
  <c r="V20"/>
  <c r="A20" i="4" s="1"/>
  <c r="V95" i="6"/>
  <c r="A95" i="4" s="1"/>
  <c r="V157" i="6"/>
  <c r="V152"/>
  <c r="W156"/>
  <c r="A156" i="4" s="1"/>
  <c r="W152" i="6"/>
  <c r="W116"/>
  <c r="V17"/>
  <c r="A17" i="4" s="1"/>
  <c r="U59" i="6"/>
  <c r="V59"/>
  <c r="V13"/>
  <c r="A13" i="4" s="1"/>
  <c r="V191" i="6"/>
  <c r="A191" i="4" s="1"/>
  <c r="V63" i="6"/>
  <c r="A63" i="4" s="1"/>
  <c r="V166" i="6"/>
  <c r="V177"/>
  <c r="V169"/>
  <c r="V161"/>
  <c r="W142"/>
  <c r="A142" i="4" s="1"/>
  <c r="V137" i="6"/>
  <c r="V121"/>
  <c r="V116"/>
  <c r="A116" i="4" s="1"/>
  <c r="V89" i="6"/>
  <c r="W99"/>
  <c r="A99" i="4" s="1"/>
  <c r="V83" i="6"/>
  <c r="W24"/>
  <c r="W47"/>
  <c r="A47" i="4" s="1"/>
  <c r="W38" i="6"/>
  <c r="A38" i="4" s="1"/>
  <c r="V134" i="6"/>
  <c r="A134" i="4" s="1"/>
  <c r="V24" i="6"/>
  <c r="A24" i="4" s="1"/>
  <c r="W184" i="6"/>
  <c r="A184" i="4" s="1"/>
  <c r="V69" i="6"/>
  <c r="U185"/>
  <c r="W185"/>
  <c r="U168"/>
  <c r="W168"/>
  <c r="W174"/>
  <c r="U174"/>
  <c r="U149"/>
  <c r="W149"/>
  <c r="U133"/>
  <c r="W133"/>
  <c r="U117"/>
  <c r="W117"/>
  <c r="U101"/>
  <c r="W101"/>
  <c r="U85"/>
  <c r="W85"/>
  <c r="W45"/>
  <c r="U45"/>
  <c r="U68"/>
  <c r="W68"/>
  <c r="U52"/>
  <c r="W52"/>
  <c r="W73"/>
  <c r="U73"/>
  <c r="W65"/>
  <c r="U65"/>
  <c r="W57"/>
  <c r="U57"/>
  <c r="W49"/>
  <c r="U49"/>
  <c r="U39"/>
  <c r="W39"/>
  <c r="U23"/>
  <c r="W23"/>
  <c r="V149"/>
  <c r="A149" i="4" s="1"/>
  <c r="V101" i="6"/>
  <c r="V45"/>
  <c r="V23"/>
  <c r="A23" i="4" s="1"/>
  <c r="U217" i="6"/>
  <c r="W217"/>
  <c r="U209"/>
  <c r="W209"/>
  <c r="U201"/>
  <c r="W201"/>
  <c r="A201" i="4" s="1"/>
  <c r="U193" i="6"/>
  <c r="W193"/>
  <c r="W170"/>
  <c r="U170"/>
  <c r="W162"/>
  <c r="U162"/>
  <c r="U172"/>
  <c r="W172"/>
  <c r="W173"/>
  <c r="U173"/>
  <c r="W165"/>
  <c r="U165"/>
  <c r="U145"/>
  <c r="W145"/>
  <c r="U129"/>
  <c r="W129"/>
  <c r="A129" i="4" s="1"/>
  <c r="U113" i="6"/>
  <c r="W113"/>
  <c r="A113" i="4" s="1"/>
  <c r="U97" i="6"/>
  <c r="W97"/>
  <c r="A97" i="4" s="1"/>
  <c r="W66" i="6"/>
  <c r="U66"/>
  <c r="W58"/>
  <c r="U58"/>
  <c r="W50"/>
  <c r="U50"/>
  <c r="U72"/>
  <c r="W72"/>
  <c r="U56"/>
  <c r="W56"/>
  <c r="U35"/>
  <c r="W35"/>
  <c r="U19"/>
  <c r="W19"/>
  <c r="A19" i="4" s="1"/>
  <c r="V209" i="6"/>
  <c r="V185"/>
  <c r="V168"/>
  <c r="A168" i="4" s="1"/>
  <c r="V133" i="6"/>
  <c r="A133" i="4" s="1"/>
  <c r="V117" i="6"/>
  <c r="A117" i="4" s="1"/>
  <c r="V85" i="6"/>
  <c r="A85" i="4" s="1"/>
  <c r="V61" i="6"/>
  <c r="V53"/>
  <c r="V50"/>
  <c r="V56"/>
  <c r="V52"/>
  <c r="U181"/>
  <c r="W181"/>
  <c r="U176"/>
  <c r="W176"/>
  <c r="U160"/>
  <c r="W160"/>
  <c r="U157"/>
  <c r="W157"/>
  <c r="U141"/>
  <c r="W141"/>
  <c r="U125"/>
  <c r="W125"/>
  <c r="U109"/>
  <c r="W109"/>
  <c r="U93"/>
  <c r="W93"/>
  <c r="U81"/>
  <c r="W81"/>
  <c r="U60"/>
  <c r="W60"/>
  <c r="W69"/>
  <c r="U69"/>
  <c r="W61"/>
  <c r="U61"/>
  <c r="W53"/>
  <c r="U53"/>
  <c r="U31"/>
  <c r="W31"/>
  <c r="U15"/>
  <c r="W15"/>
  <c r="V217"/>
  <c r="A217" i="4" s="1"/>
  <c r="V162" i="6"/>
  <c r="V109"/>
  <c r="A109" i="4" s="1"/>
  <c r="V174" i="6"/>
  <c r="V141"/>
  <c r="V60"/>
  <c r="V31"/>
  <c r="A31" i="4" s="1"/>
  <c r="V35" i="6"/>
  <c r="A35" i="4" s="1"/>
  <c r="V58" i="6"/>
  <c r="A58" i="4" s="1"/>
  <c r="U213" i="6"/>
  <c r="W213"/>
  <c r="U205"/>
  <c r="W205"/>
  <c r="A205" i="4" s="1"/>
  <c r="U197" i="6"/>
  <c r="W197"/>
  <c r="U189"/>
  <c r="W189"/>
  <c r="A189" i="4" s="1"/>
  <c r="W178" i="6"/>
  <c r="U178"/>
  <c r="W166"/>
  <c r="U166"/>
  <c r="U180"/>
  <c r="W180"/>
  <c r="A180" i="4" s="1"/>
  <c r="U164" i="6"/>
  <c r="W164"/>
  <c r="W177"/>
  <c r="U177"/>
  <c r="W169"/>
  <c r="U169"/>
  <c r="W161"/>
  <c r="U161"/>
  <c r="U153"/>
  <c r="W153"/>
  <c r="A153" i="4" s="1"/>
  <c r="U137" i="6"/>
  <c r="W137"/>
  <c r="U121"/>
  <c r="W121"/>
  <c r="U105"/>
  <c r="W105"/>
  <c r="A105" i="4" s="1"/>
  <c r="U89" i="6"/>
  <c r="W89"/>
  <c r="U77"/>
  <c r="W77"/>
  <c r="A77" i="4" s="1"/>
  <c r="W70" i="6"/>
  <c r="U70"/>
  <c r="W62"/>
  <c r="U62"/>
  <c r="W54"/>
  <c r="U54"/>
  <c r="U64"/>
  <c r="W64"/>
  <c r="A64" i="4" s="1"/>
  <c r="U48" i="6"/>
  <c r="W48"/>
  <c r="U43"/>
  <c r="W43"/>
  <c r="A43" i="4" s="1"/>
  <c r="U27" i="6"/>
  <c r="W27"/>
  <c r="A27" i="4" s="1"/>
  <c r="U11" i="6"/>
  <c r="W11"/>
  <c r="A11" i="4" s="1"/>
  <c r="V193" i="6"/>
  <c r="V213"/>
  <c r="V197"/>
  <c r="V181"/>
  <c r="A181" i="4" s="1"/>
  <c r="V176" i="6"/>
  <c r="A176" i="4" s="1"/>
  <c r="V145" i="6"/>
  <c r="V81"/>
  <c r="V172"/>
  <c r="A172" i="4" s="1"/>
  <c r="V125" i="6"/>
  <c r="A125" i="4" s="1"/>
  <c r="V57" i="6"/>
  <c r="A57" i="4" s="1"/>
  <c r="V49" i="6"/>
  <c r="V164"/>
  <c r="A164" i="4" s="1"/>
  <c r="V93" i="6"/>
  <c r="A93" i="4" s="1"/>
  <c r="V66" i="6"/>
  <c r="V72"/>
  <c r="A72" i="4" s="1"/>
  <c r="V68" i="6"/>
  <c r="A68" i="4" s="1"/>
  <c r="V39" i="6"/>
  <c r="A39" i="4" s="1"/>
  <c r="V70" i="6"/>
  <c r="A70" i="4" s="1"/>
  <c r="V48" i="6"/>
  <c r="A193" i="4" l="1"/>
  <c r="A54"/>
  <c r="A174"/>
  <c r="A15"/>
  <c r="A160"/>
  <c r="A50"/>
  <c r="A209"/>
  <c r="A170"/>
  <c r="A59"/>
  <c r="A213"/>
  <c r="A141"/>
  <c r="A56"/>
  <c r="A185"/>
  <c r="A101"/>
  <c r="A66"/>
  <c r="A145"/>
  <c r="A48"/>
  <c r="A49"/>
  <c r="A81"/>
  <c r="A197"/>
  <c r="A62"/>
  <c r="A178"/>
  <c r="A60"/>
  <c r="A162"/>
  <c r="A52"/>
  <c r="A45"/>
  <c r="A83"/>
  <c r="A53"/>
  <c r="A69"/>
  <c r="A121"/>
  <c r="A169"/>
  <c r="A152"/>
  <c r="A165"/>
  <c r="A161"/>
  <c r="A73"/>
  <c r="A89"/>
  <c r="A166"/>
  <c r="A65"/>
  <c r="A61"/>
  <c r="H3" i="5" s="1"/>
  <c r="A137" i="4"/>
  <c r="A177"/>
  <c r="A157"/>
  <c r="A173"/>
  <c r="B6" i="5" l="1"/>
  <c r="C6" s="1"/>
  <c r="I6" l="1"/>
  <c r="K6"/>
  <c r="L6"/>
  <c r="M6"/>
</calcChain>
</file>

<file path=xl/sharedStrings.xml><?xml version="1.0" encoding="utf-8"?>
<sst xmlns="http://schemas.openxmlformats.org/spreadsheetml/2006/main" count="925" uniqueCount="478">
  <si>
    <t>C</t>
  </si>
  <si>
    <t>M</t>
  </si>
  <si>
    <t>Y</t>
  </si>
  <si>
    <t>K</t>
  </si>
  <si>
    <t>R</t>
  </si>
  <si>
    <t>G</t>
  </si>
  <si>
    <t>B</t>
  </si>
  <si>
    <t>RAL 1000</t>
  </si>
  <si>
    <t>#CCC58F</t>
  </si>
  <si>
    <t>RAL 1001</t>
  </si>
  <si>
    <t>#D1BC8A</t>
  </si>
  <si>
    <t>RAL 1002</t>
  </si>
  <si>
    <t>#D2B773</t>
  </si>
  <si>
    <t>RAL 1003</t>
  </si>
  <si>
    <t>#F7BA0B</t>
  </si>
  <si>
    <t>RAL 1004</t>
  </si>
  <si>
    <t>#E2B007</t>
  </si>
  <si>
    <t>RAL 1005</t>
  </si>
  <si>
    <t>#C89F04</t>
  </si>
  <si>
    <t>RAL 1006</t>
  </si>
  <si>
    <t>#E1A100</t>
  </si>
  <si>
    <t>RAL 1007</t>
  </si>
  <si>
    <t>#E79C00</t>
  </si>
  <si>
    <t>RAL 1011</t>
  </si>
  <si>
    <t>#AF8A54</t>
  </si>
  <si>
    <t>RAL 1012</t>
  </si>
  <si>
    <t>#D9C022</t>
  </si>
  <si>
    <t>RAL 1013</t>
  </si>
  <si>
    <t>#E9E5CE</t>
  </si>
  <si>
    <t>RAL 1014</t>
  </si>
  <si>
    <t>#DED09F</t>
  </si>
  <si>
    <t>RAL 1015</t>
  </si>
  <si>
    <t>#EADEBD</t>
  </si>
  <si>
    <t>RAL 1016</t>
  </si>
  <si>
    <t>#EAF044</t>
  </si>
  <si>
    <t>RAL 1017</t>
  </si>
  <si>
    <t>#F4B752</t>
  </si>
  <si>
    <t>RAL 1018</t>
  </si>
  <si>
    <t>#F3E03B</t>
  </si>
  <si>
    <t>RAL 1019</t>
  </si>
  <si>
    <t>#A4957D</t>
  </si>
  <si>
    <t>RAL 1020</t>
  </si>
  <si>
    <t>#9A9464</t>
  </si>
  <si>
    <t>RAL 1021</t>
  </si>
  <si>
    <t>#EEC900</t>
  </si>
  <si>
    <t>RAL 1023</t>
  </si>
  <si>
    <t>#F0CA00</t>
  </si>
  <si>
    <t>RAL 1024</t>
  </si>
  <si>
    <t>#B89C50</t>
  </si>
  <si>
    <r>
      <t>RAL 1026</t>
    </r>
    <r>
      <rPr>
        <sz val="15.4"/>
        <color rgb="FFBBBBBB"/>
        <rFont val="Arial"/>
        <family val="2"/>
        <charset val="204"/>
      </rPr>
      <t> </t>
    </r>
  </si>
  <si>
    <t>#F5FF00</t>
  </si>
  <si>
    <t>RAL 1027</t>
  </si>
  <si>
    <t>#A38C15</t>
  </si>
  <si>
    <t>RAL 1028</t>
  </si>
  <si>
    <t>#FFAB00</t>
  </si>
  <si>
    <t>RAL 1032</t>
  </si>
  <si>
    <t>#DDB20F</t>
  </si>
  <si>
    <t>RAL 1033</t>
  </si>
  <si>
    <t>#FAAB21</t>
  </si>
  <si>
    <t>RAL 1034</t>
  </si>
  <si>
    <t>#EDAB56</t>
  </si>
  <si>
    <r>
      <t>RAL 1035</t>
    </r>
    <r>
      <rPr>
        <sz val="15.4"/>
        <color rgb="FFBBBBBB"/>
        <rFont val="Arial"/>
        <family val="2"/>
        <charset val="204"/>
      </rPr>
      <t> </t>
    </r>
  </si>
  <si>
    <t>#A29985</t>
  </si>
  <si>
    <r>
      <t>RAL 1036</t>
    </r>
    <r>
      <rPr>
        <sz val="15.4"/>
        <color rgb="FFBBBBBB"/>
        <rFont val="Arial"/>
        <family val="2"/>
        <charset val="204"/>
      </rPr>
      <t> </t>
    </r>
  </si>
  <si>
    <t>#927549</t>
  </si>
  <si>
    <t>RAL 1037</t>
  </si>
  <si>
    <t>#EEA205</t>
  </si>
  <si>
    <t>RAL 2000</t>
  </si>
  <si>
    <t>#DD7907</t>
  </si>
  <si>
    <t>RAL 2001</t>
  </si>
  <si>
    <t>#BE4E24</t>
  </si>
  <si>
    <t>RAL 2002</t>
  </si>
  <si>
    <t>#C63927</t>
  </si>
  <si>
    <t>RAL 2003</t>
  </si>
  <si>
    <t>#FA842B</t>
  </si>
  <si>
    <t>RAL 2004</t>
  </si>
  <si>
    <t>#E75B12</t>
  </si>
  <si>
    <r>
      <t>RAL 2005</t>
    </r>
    <r>
      <rPr>
        <sz val="15.4"/>
        <color rgb="FFBBBBBB"/>
        <rFont val="Arial"/>
        <family val="2"/>
        <charset val="204"/>
      </rPr>
      <t> </t>
    </r>
  </si>
  <si>
    <t>#FF2300</t>
  </si>
  <si>
    <r>
      <t>RAL 2007</t>
    </r>
    <r>
      <rPr>
        <sz val="15.4"/>
        <color rgb="FFBBBBBB"/>
        <rFont val="Arial"/>
        <family val="2"/>
        <charset val="204"/>
      </rPr>
      <t> </t>
    </r>
  </si>
  <si>
    <t>#FFA421</t>
  </si>
  <si>
    <t>RAL 2008</t>
  </si>
  <si>
    <t>#F3752C</t>
  </si>
  <si>
    <t>RAL 2009</t>
  </si>
  <si>
    <t>#E15501</t>
  </si>
  <si>
    <t>RAL 2010</t>
  </si>
  <si>
    <t>#D4652F</t>
  </si>
  <si>
    <t>RAL 2011</t>
  </si>
  <si>
    <t>#EC7C25</t>
  </si>
  <si>
    <t>RAL 2012</t>
  </si>
  <si>
    <t>#DB6A50</t>
  </si>
  <si>
    <r>
      <t>RAL 2013</t>
    </r>
    <r>
      <rPr>
        <sz val="15.4"/>
        <color rgb="FFBBBBBB"/>
        <rFont val="Arial"/>
        <family val="2"/>
        <charset val="204"/>
      </rPr>
      <t> </t>
    </r>
  </si>
  <si>
    <t>#954527</t>
  </si>
  <si>
    <t>RAL 3000</t>
  </si>
  <si>
    <t>#AB2524</t>
  </si>
  <si>
    <t>RAL 3001</t>
  </si>
  <si>
    <t>#A02128</t>
  </si>
  <si>
    <t>RAL 3002</t>
  </si>
  <si>
    <t>#A1232B</t>
  </si>
  <si>
    <t>RAL 3003</t>
  </si>
  <si>
    <t>#8D1D2C</t>
  </si>
  <si>
    <t>RAL 3004</t>
  </si>
  <si>
    <t>#701F29</t>
  </si>
  <si>
    <t>RAL 3005</t>
  </si>
  <si>
    <t>#5E2028</t>
  </si>
  <si>
    <t>RAL 3007</t>
  </si>
  <si>
    <t>#402225</t>
  </si>
  <si>
    <t>RAL 3009</t>
  </si>
  <si>
    <t>#703731</t>
  </si>
  <si>
    <t>RAL 3011</t>
  </si>
  <si>
    <t>#7E292C</t>
  </si>
  <si>
    <t>RAL 3012</t>
  </si>
  <si>
    <t>#CB8D73</t>
  </si>
  <si>
    <t>RAL 3013</t>
  </si>
  <si>
    <t>#9C322E</t>
  </si>
  <si>
    <t>RAL 3014</t>
  </si>
  <si>
    <t>#D47479</t>
  </si>
  <si>
    <t>RAL 3015</t>
  </si>
  <si>
    <t>#E1A6AD</t>
  </si>
  <si>
    <t>RAL 3016</t>
  </si>
  <si>
    <t>#AC4034</t>
  </si>
  <si>
    <t>RAL 3017</t>
  </si>
  <si>
    <t>#D3545F</t>
  </si>
  <si>
    <t>RAL 3018</t>
  </si>
  <si>
    <t>#D14152</t>
  </si>
  <si>
    <t>RAL 3020</t>
  </si>
  <si>
    <t>#C1121C</t>
  </si>
  <si>
    <t>RAL 3022</t>
  </si>
  <si>
    <t>#D56D56</t>
  </si>
  <si>
    <r>
      <t>RAL 3024</t>
    </r>
    <r>
      <rPr>
        <sz val="15.4"/>
        <color rgb="FFBBBBBB"/>
        <rFont val="Arial"/>
        <family val="2"/>
        <charset val="204"/>
      </rPr>
      <t> </t>
    </r>
  </si>
  <si>
    <t>#F70000</t>
  </si>
  <si>
    <r>
      <t>RAL 3026</t>
    </r>
    <r>
      <rPr>
        <sz val="15.4"/>
        <color rgb="FFBBBBBB"/>
        <rFont val="Arial"/>
        <family val="2"/>
        <charset val="204"/>
      </rPr>
      <t> </t>
    </r>
  </si>
  <si>
    <t>#FF0000</t>
  </si>
  <si>
    <t>RAL 3027</t>
  </si>
  <si>
    <t>#B42041</t>
  </si>
  <si>
    <t>RAL 3028</t>
  </si>
  <si>
    <t>#CB3334</t>
  </si>
  <si>
    <t>RAL 3031</t>
  </si>
  <si>
    <t>#AC323B</t>
  </si>
  <si>
    <r>
      <t>RAL 3032</t>
    </r>
    <r>
      <rPr>
        <sz val="15.4"/>
        <color rgb="FFBBBBBB"/>
        <rFont val="Arial"/>
        <family val="2"/>
        <charset val="204"/>
      </rPr>
      <t> </t>
    </r>
  </si>
  <si>
    <t>#711521</t>
  </si>
  <si>
    <r>
      <t>RAL 3033</t>
    </r>
    <r>
      <rPr>
        <sz val="15.4"/>
        <color rgb="FFBBBBBB"/>
        <rFont val="Arial"/>
        <family val="2"/>
        <charset val="204"/>
      </rPr>
      <t> </t>
    </r>
  </si>
  <si>
    <t>#B24C43</t>
  </si>
  <si>
    <t>RAL 4001</t>
  </si>
  <si>
    <t>#8A5A83</t>
  </si>
  <si>
    <t>RAL 4002</t>
  </si>
  <si>
    <t>#933D50</t>
  </si>
  <si>
    <t>RAL 4003</t>
  </si>
  <si>
    <t>#D15B8F</t>
  </si>
  <si>
    <t>RAL 4004</t>
  </si>
  <si>
    <t>#691639</t>
  </si>
  <si>
    <t>RAL 4005</t>
  </si>
  <si>
    <t>#83639D</t>
  </si>
  <si>
    <t>RAL 4006</t>
  </si>
  <si>
    <t>#992572</t>
  </si>
  <si>
    <t>RAL 4007</t>
  </si>
  <si>
    <t>#4A203B</t>
  </si>
  <si>
    <t>RAL 4008</t>
  </si>
  <si>
    <t>#904684</t>
  </si>
  <si>
    <t>RAL 4009</t>
  </si>
  <si>
    <t>#A38995</t>
  </si>
  <si>
    <t>RAL 4010</t>
  </si>
  <si>
    <t>#C63678</t>
  </si>
  <si>
    <r>
      <t>RAL 4011</t>
    </r>
    <r>
      <rPr>
        <sz val="15.4"/>
        <color rgb="FFBBBBBB"/>
        <rFont val="Arial"/>
        <family val="2"/>
        <charset val="204"/>
      </rPr>
      <t> </t>
    </r>
  </si>
  <si>
    <t>#8773A1</t>
  </si>
  <si>
    <r>
      <t>RAL 4012</t>
    </r>
    <r>
      <rPr>
        <sz val="15.4"/>
        <color rgb="FFBBBBBB"/>
        <rFont val="Arial"/>
        <family val="2"/>
        <charset val="204"/>
      </rPr>
      <t> </t>
    </r>
  </si>
  <si>
    <t>#6B6880</t>
  </si>
  <si>
    <t>RAL 5000</t>
  </si>
  <si>
    <t>#384C70</t>
  </si>
  <si>
    <t>RAL 5001</t>
  </si>
  <si>
    <t>#1F4764</t>
  </si>
  <si>
    <t>RAL 5002</t>
  </si>
  <si>
    <t>#2B2C7C</t>
  </si>
  <si>
    <t>RAL 5003</t>
  </si>
  <si>
    <t>#2A3756</t>
  </si>
  <si>
    <t>RAL 5004</t>
  </si>
  <si>
    <t>#1D1F2A</t>
  </si>
  <si>
    <t>RAL 5005</t>
  </si>
  <si>
    <t>#154889</t>
  </si>
  <si>
    <t>RAL 5007</t>
  </si>
  <si>
    <t>#41678D</t>
  </si>
  <si>
    <t>RAL 5008</t>
  </si>
  <si>
    <t>#313C48</t>
  </si>
  <si>
    <t>RAL 5009</t>
  </si>
  <si>
    <t>#2E5978</t>
  </si>
  <si>
    <t>RAL 5010</t>
  </si>
  <si>
    <t>#13447C</t>
  </si>
  <si>
    <t>RAL 5011</t>
  </si>
  <si>
    <t>#232C3F</t>
  </si>
  <si>
    <t>RAL 5012</t>
  </si>
  <si>
    <t>#3481B8</t>
  </si>
  <si>
    <t>RAL 5013</t>
  </si>
  <si>
    <t>#232D53</t>
  </si>
  <si>
    <t>RAL 5014</t>
  </si>
  <si>
    <t>#6C7C98</t>
  </si>
  <si>
    <t>RAL 5015</t>
  </si>
  <si>
    <t>#2874B2</t>
  </si>
  <si>
    <t>RAL 5017</t>
  </si>
  <si>
    <t>#0E518D</t>
  </si>
  <si>
    <t>RAL 5018</t>
  </si>
  <si>
    <t>#21888F</t>
  </si>
  <si>
    <t>RAL 5019</t>
  </si>
  <si>
    <t>#1A5784</t>
  </si>
  <si>
    <t>RAL 5020</t>
  </si>
  <si>
    <t>#0B4151</t>
  </si>
  <si>
    <t>RAL 5021</t>
  </si>
  <si>
    <t>#07737A</t>
  </si>
  <si>
    <t>RAL 5022</t>
  </si>
  <si>
    <t>#2F2A5A</t>
  </si>
  <si>
    <t>RAL 5023</t>
  </si>
  <si>
    <t>#4D668E</t>
  </si>
  <si>
    <t>RAL 5024</t>
  </si>
  <si>
    <t>#6A93B0</t>
  </si>
  <si>
    <r>
      <t>RAL 5025</t>
    </r>
    <r>
      <rPr>
        <sz val="15.4"/>
        <color rgb="FFBBBBBB"/>
        <rFont val="Arial"/>
        <family val="2"/>
        <charset val="204"/>
      </rPr>
      <t> </t>
    </r>
  </si>
  <si>
    <t>#296478</t>
  </si>
  <si>
    <r>
      <t>RAL 5026</t>
    </r>
    <r>
      <rPr>
        <sz val="15.4"/>
        <color rgb="FFBBBBBB"/>
        <rFont val="Arial"/>
        <family val="2"/>
        <charset val="204"/>
      </rPr>
      <t> </t>
    </r>
  </si>
  <si>
    <t>#102C54</t>
  </si>
  <si>
    <t>RAL 6000</t>
  </si>
  <si>
    <t>#327662</t>
  </si>
  <si>
    <t>RAL 6001</t>
  </si>
  <si>
    <t>#28713E</t>
  </si>
  <si>
    <t>RAL 6002</t>
  </si>
  <si>
    <t>#276235</t>
  </si>
  <si>
    <t>RAL 6003</t>
  </si>
  <si>
    <t>#4B573E</t>
  </si>
  <si>
    <t>RAL 6004</t>
  </si>
  <si>
    <t>#0E4243</t>
  </si>
  <si>
    <t>RAL 6005</t>
  </si>
  <si>
    <t>#0F4336</t>
  </si>
  <si>
    <t>RAL 6006</t>
  </si>
  <si>
    <t>#40433B</t>
  </si>
  <si>
    <t>RAL 6007</t>
  </si>
  <si>
    <t>#283424</t>
  </si>
  <si>
    <t>RAL 6008</t>
  </si>
  <si>
    <t>#35382E</t>
  </si>
  <si>
    <t>RAL 6009</t>
  </si>
  <si>
    <t>#26392F</t>
  </si>
  <si>
    <t>RAL 6010</t>
  </si>
  <si>
    <t>#3E753B</t>
  </si>
  <si>
    <t>RAL 6011</t>
  </si>
  <si>
    <t>#66825B</t>
  </si>
  <si>
    <t>RAL 6012</t>
  </si>
  <si>
    <t>#31403D</t>
  </si>
  <si>
    <t>RAL 6013</t>
  </si>
  <si>
    <t>#797C5A</t>
  </si>
  <si>
    <t>RAL 6014</t>
  </si>
  <si>
    <t>#444337</t>
  </si>
  <si>
    <t>RAL 6015</t>
  </si>
  <si>
    <t>#3D403A</t>
  </si>
  <si>
    <t>RAL 6016</t>
  </si>
  <si>
    <t>#026A52</t>
  </si>
  <si>
    <t>RAL 6017</t>
  </si>
  <si>
    <t>#468641</t>
  </si>
  <si>
    <t>RAL 6018</t>
  </si>
  <si>
    <t>#48A43F</t>
  </si>
  <si>
    <t>RAL 6019</t>
  </si>
  <si>
    <t>#B7D9B1</t>
  </si>
  <si>
    <t>RAL 6020</t>
  </si>
  <si>
    <t>#354733</t>
  </si>
  <si>
    <t>RAL 6021</t>
  </si>
  <si>
    <t>#86A47C</t>
  </si>
  <si>
    <t>RAL 6022</t>
  </si>
  <si>
    <t>#3E3C32</t>
  </si>
  <si>
    <t>RAL 6024</t>
  </si>
  <si>
    <t>#008754</t>
  </si>
  <si>
    <t>RAL 6025</t>
  </si>
  <si>
    <t>#53753C</t>
  </si>
  <si>
    <t>RAL 6026</t>
  </si>
  <si>
    <t>#005D52</t>
  </si>
  <si>
    <t>RAL 6027</t>
  </si>
  <si>
    <t>#81C0BB</t>
  </si>
  <si>
    <t>RAL 6028</t>
  </si>
  <si>
    <t>#2D5546</t>
  </si>
  <si>
    <t>RAL 6029</t>
  </si>
  <si>
    <t>#007243</t>
  </si>
  <si>
    <t>RAL 6032</t>
  </si>
  <si>
    <t>#0F8558</t>
  </si>
  <si>
    <t>RAL 6033</t>
  </si>
  <si>
    <t>#478A84</t>
  </si>
  <si>
    <t>RAL 6034</t>
  </si>
  <si>
    <t>#7FB0B2</t>
  </si>
  <si>
    <r>
      <t>RAL 6035</t>
    </r>
    <r>
      <rPr>
        <sz val="15.4"/>
        <color rgb="FFBBBBBB"/>
        <rFont val="Arial"/>
        <family val="2"/>
        <charset val="204"/>
      </rPr>
      <t> </t>
    </r>
  </si>
  <si>
    <t>#1B542C</t>
  </si>
  <si>
    <r>
      <t>RAL 6036</t>
    </r>
    <r>
      <rPr>
        <sz val="15.4"/>
        <color rgb="FFBBBBBB"/>
        <rFont val="Arial"/>
        <family val="2"/>
        <charset val="204"/>
      </rPr>
      <t> </t>
    </r>
  </si>
  <si>
    <t>#005D4C</t>
  </si>
  <si>
    <t>RAL 6037</t>
  </si>
  <si>
    <t>#008F39</t>
  </si>
  <si>
    <r>
      <t>RAL 6038</t>
    </r>
    <r>
      <rPr>
        <sz val="15.4"/>
        <color rgb="FFBBBBBB"/>
        <rFont val="Arial"/>
        <family val="2"/>
        <charset val="204"/>
      </rPr>
      <t> </t>
    </r>
  </si>
  <si>
    <t>#00BB2E</t>
  </si>
  <si>
    <t>RAL 7000</t>
  </si>
  <si>
    <t>#7E8B92</t>
  </si>
  <si>
    <t>RAL 7001</t>
  </si>
  <si>
    <t>#8F999F</t>
  </si>
  <si>
    <t>RAL 7002</t>
  </si>
  <si>
    <t>#817F68</t>
  </si>
  <si>
    <t>RAL 7003</t>
  </si>
  <si>
    <t>#7A7B6D</t>
  </si>
  <si>
    <t>RAL 7004</t>
  </si>
  <si>
    <t>#9EA0A1</t>
  </si>
  <si>
    <t>RAL 7005</t>
  </si>
  <si>
    <t>#6B716F</t>
  </si>
  <si>
    <t>RAL 7006</t>
  </si>
  <si>
    <t>#756F61</t>
  </si>
  <si>
    <t>RAL 7008</t>
  </si>
  <si>
    <t>#746643</t>
  </si>
  <si>
    <t>RAL 7009</t>
  </si>
  <si>
    <t>#5B6259</t>
  </si>
  <si>
    <t>RAL 7010</t>
  </si>
  <si>
    <t>#575D57</t>
  </si>
  <si>
    <t>RAL 7011</t>
  </si>
  <si>
    <t>#555D61</t>
  </si>
  <si>
    <t>RAL 7012</t>
  </si>
  <si>
    <t>#596163</t>
  </si>
  <si>
    <t>RAL 7013</t>
  </si>
  <si>
    <t>#555548</t>
  </si>
  <si>
    <t>RAL 7015</t>
  </si>
  <si>
    <t>#51565C</t>
  </si>
  <si>
    <t>RAL 7016</t>
  </si>
  <si>
    <t>#373F43</t>
  </si>
  <si>
    <t>RAL 7021</t>
  </si>
  <si>
    <t>#2E3234</t>
  </si>
  <si>
    <t>RAL 7022</t>
  </si>
  <si>
    <t>#4B4D46</t>
  </si>
  <si>
    <t>RAL 7023</t>
  </si>
  <si>
    <t>#818479</t>
  </si>
  <si>
    <t>RAL 7024</t>
  </si>
  <si>
    <t>#474A50</t>
  </si>
  <si>
    <t>RAL 7026</t>
  </si>
  <si>
    <t>#374447</t>
  </si>
  <si>
    <t>RAL 7030</t>
  </si>
  <si>
    <t>#939388</t>
  </si>
  <si>
    <t>RAL 7031</t>
  </si>
  <si>
    <t>#5D6970</t>
  </si>
  <si>
    <t>RAL 7032</t>
  </si>
  <si>
    <t>#B9B9A8</t>
  </si>
  <si>
    <t>RAL 7033</t>
  </si>
  <si>
    <t>#818979</t>
  </si>
  <si>
    <t>RAL 7034</t>
  </si>
  <si>
    <t>#939176</t>
  </si>
  <si>
    <t>RAL 7035</t>
  </si>
  <si>
    <t>#CBD0CC</t>
  </si>
  <si>
    <t>RAL 7036</t>
  </si>
  <si>
    <t>#9A9697</t>
  </si>
  <si>
    <t>RAL 7037</t>
  </si>
  <si>
    <t>#7C7F7E</t>
  </si>
  <si>
    <t>RAL 7038</t>
  </si>
  <si>
    <t>#B4B8B0</t>
  </si>
  <si>
    <t>RAL 7039</t>
  </si>
  <si>
    <t>#6B695F</t>
  </si>
  <si>
    <t>RAL 7040</t>
  </si>
  <si>
    <t>#9DA3A6</t>
  </si>
  <si>
    <t>RAL 7042</t>
  </si>
  <si>
    <t>#8F9695</t>
  </si>
  <si>
    <t>RAL 7043</t>
  </si>
  <si>
    <t>#4E5451</t>
  </si>
  <si>
    <t>RAL 7044</t>
  </si>
  <si>
    <t>#BDBDB2</t>
  </si>
  <si>
    <t>RAL 7045</t>
  </si>
  <si>
    <t>#91969A</t>
  </si>
  <si>
    <t>RAL 7046</t>
  </si>
  <si>
    <t>#82898E</t>
  </si>
  <si>
    <t>RAL 7047</t>
  </si>
  <si>
    <t>#CFD0CF</t>
  </si>
  <si>
    <r>
      <t>RAL 7048</t>
    </r>
    <r>
      <rPr>
        <sz val="15.4"/>
        <color rgb="FFBBBBBB"/>
        <rFont val="Arial"/>
        <family val="2"/>
        <charset val="204"/>
      </rPr>
      <t> </t>
    </r>
  </si>
  <si>
    <t>#888175</t>
  </si>
  <si>
    <t>RAL 8000</t>
  </si>
  <si>
    <t>#887142</t>
  </si>
  <si>
    <t>RAL 8001</t>
  </si>
  <si>
    <t>#9C6B30</t>
  </si>
  <si>
    <t>RAL 8002</t>
  </si>
  <si>
    <t>#7B5141</t>
  </si>
  <si>
    <t>RAL 8003</t>
  </si>
  <si>
    <t>#80542F</t>
  </si>
  <si>
    <t>RAL 8004</t>
  </si>
  <si>
    <t>#8F4E35</t>
  </si>
  <si>
    <t>RAL 8007</t>
  </si>
  <si>
    <t>#6F4A2F</t>
  </si>
  <si>
    <t>RAL 8008</t>
  </si>
  <si>
    <t>#6F4F28</t>
  </si>
  <si>
    <t>RAL 8011</t>
  </si>
  <si>
    <t>#5A3A29</t>
  </si>
  <si>
    <t>RAL 8012</t>
  </si>
  <si>
    <t>#673831</t>
  </si>
  <si>
    <t>RAL 8014</t>
  </si>
  <si>
    <t>#49392D</t>
  </si>
  <si>
    <t>RAL 8015</t>
  </si>
  <si>
    <t>#633A34</t>
  </si>
  <si>
    <t>RAL 8016</t>
  </si>
  <si>
    <t>#4C2F26</t>
  </si>
  <si>
    <t>RAL 8017</t>
  </si>
  <si>
    <t>#44322D</t>
  </si>
  <si>
    <t>RAL 8019</t>
  </si>
  <si>
    <t>#3F3A3A</t>
  </si>
  <si>
    <t>RAL 8022</t>
  </si>
  <si>
    <t>#211F20</t>
  </si>
  <si>
    <t>RAL 8023</t>
  </si>
  <si>
    <t>#A65E2F</t>
  </si>
  <si>
    <t>RAL 8024</t>
  </si>
  <si>
    <t>#79553C</t>
  </si>
  <si>
    <t>RAL 8025</t>
  </si>
  <si>
    <t>#755C49</t>
  </si>
  <si>
    <t>RAL 8028</t>
  </si>
  <si>
    <t>#4E3B2B</t>
  </si>
  <si>
    <t>RAL 8029</t>
  </si>
  <si>
    <t>#773C27</t>
  </si>
  <si>
    <t>RAL 9001</t>
  </si>
  <si>
    <t>#EFEBDC</t>
  </si>
  <si>
    <t>RAL 9002</t>
  </si>
  <si>
    <t>#DDDED4</t>
  </si>
  <si>
    <t>RAL 9003</t>
  </si>
  <si>
    <t>#F4F8F4</t>
  </si>
  <si>
    <t>RAL 9004</t>
  </si>
  <si>
    <t>#2E3032</t>
  </si>
  <si>
    <t>RAL 9005</t>
  </si>
  <si>
    <t>#0A0A0D</t>
  </si>
  <si>
    <r>
      <t>RAL 9006</t>
    </r>
    <r>
      <rPr>
        <sz val="15.4"/>
        <color rgb="FFBBBBBB"/>
        <rFont val="Arial"/>
        <family val="2"/>
        <charset val="204"/>
      </rPr>
      <t> </t>
    </r>
  </si>
  <si>
    <t>#A5A8A6</t>
  </si>
  <si>
    <r>
      <t>RAL 9007</t>
    </r>
    <r>
      <rPr>
        <sz val="15.4"/>
        <color rgb="FFBBBBBB"/>
        <rFont val="Arial"/>
        <family val="2"/>
        <charset val="204"/>
      </rPr>
      <t> </t>
    </r>
  </si>
  <si>
    <t>#8F8F8C</t>
  </si>
  <si>
    <t>RAL 9010</t>
  </si>
  <si>
    <t>#F7F9EF</t>
  </si>
  <si>
    <t>RAL 9011</t>
  </si>
  <si>
    <t>#292C2F</t>
  </si>
  <si>
    <t>RAL 9016</t>
  </si>
  <si>
    <t>#F7FBF5</t>
  </si>
  <si>
    <t>RAL 9017</t>
  </si>
  <si>
    <t>#2A2D2F</t>
  </si>
  <si>
    <t>RAL 9018</t>
  </si>
  <si>
    <t>#CFD3CD</t>
  </si>
  <si>
    <r>
      <t>RAL 9022</t>
    </r>
    <r>
      <rPr>
        <sz val="15.4"/>
        <color rgb="FFBBBBBB"/>
        <rFont val="Arial"/>
        <family val="2"/>
        <charset val="204"/>
      </rPr>
      <t> </t>
    </r>
  </si>
  <si>
    <t>#9C9C9C</t>
  </si>
  <si>
    <r>
      <t>RAL 9023</t>
    </r>
    <r>
      <rPr>
        <sz val="15.4"/>
        <color rgb="FFBBBBBB"/>
        <rFont val="Arial"/>
        <family val="2"/>
        <charset val="204"/>
      </rPr>
      <t> </t>
    </r>
  </si>
  <si>
    <t>#7E8182</t>
  </si>
  <si>
    <t>L</t>
  </si>
  <si>
    <t>a</t>
  </si>
  <si>
    <t>b</t>
  </si>
  <si>
    <t>Цвет</t>
  </si>
  <si>
    <t>ЦВЕТ ОБРАЗЦА (L,a,b):</t>
  </si>
  <si>
    <t>Мин. Значение R</t>
  </si>
  <si>
    <t>ЦВЕТ ПО КАТАЛОГУ:</t>
  </si>
  <si>
    <t>RGB &gt; CIE Lab</t>
  </si>
  <si>
    <r>
      <t>RGB</t>
    </r>
    <r>
      <rPr>
        <b/>
        <vertAlign val="subscript"/>
        <sz val="12"/>
        <color indexed="16"/>
        <rFont val="Arial CE"/>
        <family val="2"/>
        <charset val="238"/>
      </rPr>
      <t>max</t>
    </r>
    <r>
      <rPr>
        <b/>
        <sz val="12"/>
        <color indexed="16"/>
        <rFont val="Arial CE"/>
        <family val="2"/>
        <charset val="238"/>
      </rPr>
      <t>:</t>
    </r>
  </si>
  <si>
    <t>X Y Z reference values:</t>
  </si>
  <si>
    <t>The XYZ values (illuminant and observer) can be found at the bottom.</t>
  </si>
  <si>
    <t>CIE</t>
  </si>
  <si>
    <t>X</t>
  </si>
  <si>
    <t>Z</t>
  </si>
  <si>
    <t>r1</t>
  </si>
  <si>
    <t>g1</t>
  </si>
  <si>
    <t>b1</t>
  </si>
  <si>
    <t>rl</t>
  </si>
  <si>
    <t>gl</t>
  </si>
  <si>
    <t>bl</t>
  </si>
  <si>
    <t>b2</t>
  </si>
  <si>
    <t>g2</t>
  </si>
  <si>
    <t>r2</t>
  </si>
  <si>
    <t>Illuminant and observer:</t>
  </si>
  <si>
    <t>2°</t>
  </si>
  <si>
    <t>10°</t>
  </si>
  <si>
    <t>A</t>
  </si>
  <si>
    <t>D50</t>
  </si>
  <si>
    <t>D55</t>
  </si>
  <si>
    <t>D65 Daylight</t>
  </si>
  <si>
    <t>D75</t>
  </si>
  <si>
    <t>F2 Fluorescent</t>
  </si>
  <si>
    <t>F7</t>
  </si>
  <si>
    <t>F11</t>
  </si>
  <si>
    <t>© Boronkay 2007</t>
  </si>
  <si>
    <t>Source: Logicol S.r.l., 2007</t>
  </si>
  <si>
    <t>ОБРАЗЕЦ</t>
  </si>
  <si>
    <t>ЦВЕТ</t>
  </si>
  <si>
    <t>HEX</t>
  </si>
  <si>
    <t>Цвет по каталогу:</t>
  </si>
  <si>
    <t>ЦВЕТА ИЗ КАТАЛОГОВ RAL (213 цветов)</t>
  </si>
  <si>
    <t>ПОИСК СООТВЕТСТВИЯ ЦВЕТА ОБРАЗЦА КАТАЛОГУ RAL (213 цветов)</t>
  </si>
  <si>
    <t>* При изменении цветовых координат (L,a,b), автоматически происходит поиск ближайшего цвета из каталога RAL.</t>
  </si>
  <si>
    <r>
      <t xml:space="preserve">Поиск проводится по расхождению </t>
    </r>
    <r>
      <rPr>
        <sz val="11"/>
        <color theme="1"/>
        <rFont val="Calibri"/>
        <family val="2"/>
        <charset val="204"/>
      </rPr>
      <t>∆E координат цвета из каталога RAL и координат внесенных вами в соответствующие</t>
    </r>
  </si>
  <si>
    <t>клетки данной таблицы.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</si>
</sst>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0">
    <font>
      <sz val="11"/>
      <color theme="1"/>
      <name val="Calibri"/>
      <family val="2"/>
      <charset val="204"/>
      <scheme val="minor"/>
    </font>
    <font>
      <b/>
      <sz val="15.4"/>
      <color rgb="FF808080"/>
      <name val="Verdana"/>
      <family val="2"/>
      <charset val="204"/>
    </font>
    <font>
      <sz val="15.4"/>
      <color rgb="FFBBBBBB"/>
      <name val="Arial"/>
      <family val="2"/>
      <charset val="204"/>
    </font>
    <font>
      <b/>
      <sz val="15.4"/>
      <color rgb="FFBBBBBB"/>
      <name val="Arial"/>
      <family val="2"/>
      <charset val="204"/>
    </font>
    <font>
      <sz val="15.5"/>
      <color rgb="FFBBBBBB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indexed="9"/>
      <name val="Arial CE"/>
      <family val="2"/>
      <charset val="238"/>
    </font>
    <font>
      <b/>
      <sz val="12"/>
      <color indexed="55"/>
      <name val="Arial CE"/>
      <family val="2"/>
      <charset val="238"/>
    </font>
    <font>
      <b/>
      <sz val="14"/>
      <color indexed="55"/>
      <name val="Arial CE"/>
      <family val="2"/>
      <charset val="238"/>
    </font>
    <font>
      <b/>
      <sz val="12"/>
      <color indexed="16"/>
      <name val="Arial CE"/>
      <family val="2"/>
      <charset val="238"/>
    </font>
    <font>
      <b/>
      <vertAlign val="subscript"/>
      <sz val="12"/>
      <color indexed="16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1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55"/>
      <name val="Arial CE"/>
      <family val="2"/>
      <charset val="238"/>
    </font>
    <font>
      <b/>
      <sz val="8"/>
      <color indexed="55"/>
      <name val="Arial CE"/>
      <family val="2"/>
      <charset val="238"/>
    </font>
    <font>
      <b/>
      <sz val="8"/>
      <color indexed="6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2"/>
      <color indexed="6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8"/>
      <color indexed="17"/>
      <name val="Arial CE"/>
      <family val="2"/>
      <charset val="238"/>
    </font>
    <font>
      <b/>
      <sz val="15.5"/>
      <color rgb="FFBBBBBB"/>
      <name val="Arial"/>
      <family val="2"/>
    </font>
    <font>
      <b/>
      <sz val="15.5"/>
      <name val="Arial"/>
      <family val="2"/>
    </font>
    <font>
      <sz val="11"/>
      <color theme="1"/>
      <name val="Calibri"/>
      <family val="2"/>
      <charset val="204"/>
    </font>
  </fonts>
  <fills count="225">
    <fill>
      <patternFill patternType="none"/>
    </fill>
    <fill>
      <patternFill patternType="gray125"/>
    </fill>
    <fill>
      <patternFill patternType="solid">
        <fgColor rgb="FF9C9C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C900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rgb="FFCCC58F"/>
        <bgColor indexed="64"/>
      </patternFill>
    </fill>
    <fill>
      <patternFill patternType="solid">
        <fgColor rgb="FFD1BC8A"/>
        <bgColor indexed="64"/>
      </patternFill>
    </fill>
    <fill>
      <patternFill patternType="solid">
        <fgColor rgb="FFD2B773"/>
        <bgColor indexed="64"/>
      </patternFill>
    </fill>
    <fill>
      <patternFill patternType="solid">
        <fgColor rgb="FFF7BA0B"/>
        <bgColor indexed="64"/>
      </patternFill>
    </fill>
    <fill>
      <patternFill patternType="solid">
        <fgColor rgb="FFE2B007"/>
        <bgColor indexed="64"/>
      </patternFill>
    </fill>
    <fill>
      <patternFill patternType="solid">
        <fgColor rgb="FFC89F04"/>
        <bgColor indexed="64"/>
      </patternFill>
    </fill>
    <fill>
      <patternFill patternType="solid">
        <fgColor rgb="FFE1A100"/>
        <bgColor indexed="64"/>
      </patternFill>
    </fill>
    <fill>
      <patternFill patternType="solid">
        <fgColor rgb="FFE79C00"/>
        <bgColor indexed="64"/>
      </patternFill>
    </fill>
    <fill>
      <patternFill patternType="solid">
        <fgColor rgb="FFAF8A54"/>
        <bgColor indexed="64"/>
      </patternFill>
    </fill>
    <fill>
      <patternFill patternType="solid">
        <fgColor rgb="FFD9C022"/>
        <bgColor indexed="64"/>
      </patternFill>
    </fill>
    <fill>
      <patternFill patternType="solid">
        <fgColor rgb="FFE9E5CE"/>
        <bgColor indexed="64"/>
      </patternFill>
    </fill>
    <fill>
      <patternFill patternType="solid">
        <fgColor rgb="FFDED09F"/>
        <bgColor indexed="64"/>
      </patternFill>
    </fill>
    <fill>
      <patternFill patternType="solid">
        <fgColor rgb="FFEADEBD"/>
        <bgColor indexed="64"/>
      </patternFill>
    </fill>
    <fill>
      <patternFill patternType="solid">
        <fgColor rgb="FFEAF044"/>
        <bgColor indexed="64"/>
      </patternFill>
    </fill>
    <fill>
      <patternFill patternType="solid">
        <fgColor rgb="FFF4B752"/>
        <bgColor indexed="64"/>
      </patternFill>
    </fill>
    <fill>
      <patternFill patternType="solid">
        <fgColor rgb="FFF3E03B"/>
        <bgColor indexed="64"/>
      </patternFill>
    </fill>
    <fill>
      <patternFill patternType="solid">
        <fgColor rgb="FFA4957D"/>
        <bgColor indexed="64"/>
      </patternFill>
    </fill>
    <fill>
      <patternFill patternType="solid">
        <fgColor rgb="FF9A9464"/>
        <bgColor indexed="64"/>
      </patternFill>
    </fill>
    <fill>
      <patternFill patternType="solid">
        <fgColor rgb="FFF0CA00"/>
        <bgColor indexed="64"/>
      </patternFill>
    </fill>
    <fill>
      <patternFill patternType="solid">
        <fgColor rgb="FFB89C50"/>
        <bgColor indexed="64"/>
      </patternFill>
    </fill>
    <fill>
      <patternFill patternType="solid">
        <fgColor rgb="FFF5FF00"/>
        <bgColor indexed="64"/>
      </patternFill>
    </fill>
    <fill>
      <patternFill patternType="solid">
        <fgColor rgb="FFA38C15"/>
        <bgColor indexed="64"/>
      </patternFill>
    </fill>
    <fill>
      <patternFill patternType="solid">
        <fgColor rgb="FFFFAB00"/>
        <bgColor indexed="64"/>
      </patternFill>
    </fill>
    <fill>
      <patternFill patternType="solid">
        <fgColor rgb="FFDDB20F"/>
        <bgColor indexed="64"/>
      </patternFill>
    </fill>
    <fill>
      <patternFill patternType="solid">
        <fgColor rgb="FFFAAB21"/>
        <bgColor indexed="64"/>
      </patternFill>
    </fill>
    <fill>
      <patternFill patternType="solid">
        <fgColor rgb="FFEDAB56"/>
        <bgColor indexed="64"/>
      </patternFill>
    </fill>
    <fill>
      <patternFill patternType="solid">
        <fgColor rgb="FFA29985"/>
        <bgColor indexed="64"/>
      </patternFill>
    </fill>
    <fill>
      <patternFill patternType="solid">
        <fgColor rgb="FF927549"/>
        <bgColor indexed="64"/>
      </patternFill>
    </fill>
    <fill>
      <patternFill patternType="solid">
        <fgColor rgb="FFEEA205"/>
        <bgColor indexed="64"/>
      </patternFill>
    </fill>
    <fill>
      <patternFill patternType="solid">
        <fgColor rgb="FFDD7907"/>
        <bgColor indexed="64"/>
      </patternFill>
    </fill>
    <fill>
      <patternFill patternType="solid">
        <fgColor rgb="FFBE4E24"/>
        <bgColor indexed="64"/>
      </patternFill>
    </fill>
    <fill>
      <patternFill patternType="solid">
        <fgColor rgb="FFC63927"/>
        <bgColor indexed="64"/>
      </patternFill>
    </fill>
    <fill>
      <patternFill patternType="solid">
        <fgColor rgb="FFFA842B"/>
        <bgColor indexed="64"/>
      </patternFill>
    </fill>
    <fill>
      <patternFill patternType="solid">
        <fgColor rgb="FFE75B12"/>
        <bgColor indexed="64"/>
      </patternFill>
    </fill>
    <fill>
      <patternFill patternType="solid">
        <fgColor rgb="FFFF2300"/>
        <bgColor indexed="64"/>
      </patternFill>
    </fill>
    <fill>
      <patternFill patternType="solid">
        <fgColor rgb="FFFFA421"/>
        <bgColor indexed="64"/>
      </patternFill>
    </fill>
    <fill>
      <patternFill patternType="solid">
        <fgColor rgb="FFF3752C"/>
        <bgColor indexed="64"/>
      </patternFill>
    </fill>
    <fill>
      <patternFill patternType="solid">
        <fgColor rgb="FFE15501"/>
        <bgColor indexed="64"/>
      </patternFill>
    </fill>
    <fill>
      <patternFill patternType="solid">
        <fgColor rgb="FFD4652F"/>
        <bgColor indexed="64"/>
      </patternFill>
    </fill>
    <fill>
      <patternFill patternType="solid">
        <fgColor rgb="FFEC7C25"/>
        <bgColor indexed="64"/>
      </patternFill>
    </fill>
    <fill>
      <patternFill patternType="solid">
        <fgColor rgb="FFDB6A50"/>
        <bgColor indexed="64"/>
      </patternFill>
    </fill>
    <fill>
      <patternFill patternType="solid">
        <fgColor rgb="FF954527"/>
        <bgColor indexed="64"/>
      </patternFill>
    </fill>
    <fill>
      <patternFill patternType="solid">
        <fgColor rgb="FFAB2524"/>
        <bgColor indexed="64"/>
      </patternFill>
    </fill>
    <fill>
      <patternFill patternType="solid">
        <fgColor rgb="FFA02128"/>
        <bgColor indexed="64"/>
      </patternFill>
    </fill>
    <fill>
      <patternFill patternType="solid">
        <fgColor rgb="FFA1232B"/>
        <bgColor indexed="64"/>
      </patternFill>
    </fill>
    <fill>
      <patternFill patternType="solid">
        <fgColor rgb="FF8D1D2C"/>
        <bgColor indexed="64"/>
      </patternFill>
    </fill>
    <fill>
      <patternFill patternType="solid">
        <fgColor rgb="FF701F29"/>
        <bgColor indexed="64"/>
      </patternFill>
    </fill>
    <fill>
      <patternFill patternType="solid">
        <fgColor rgb="FF5E2028"/>
        <bgColor indexed="64"/>
      </patternFill>
    </fill>
    <fill>
      <patternFill patternType="solid">
        <fgColor rgb="FF402225"/>
        <bgColor indexed="64"/>
      </patternFill>
    </fill>
    <fill>
      <patternFill patternType="solid">
        <fgColor rgb="FF703731"/>
        <bgColor indexed="64"/>
      </patternFill>
    </fill>
    <fill>
      <patternFill patternType="solid">
        <fgColor rgb="FF7E292C"/>
        <bgColor indexed="64"/>
      </patternFill>
    </fill>
    <fill>
      <patternFill patternType="solid">
        <fgColor rgb="FFCB8D73"/>
        <bgColor indexed="64"/>
      </patternFill>
    </fill>
    <fill>
      <patternFill patternType="solid">
        <fgColor rgb="FF9C322E"/>
        <bgColor indexed="64"/>
      </patternFill>
    </fill>
    <fill>
      <patternFill patternType="solid">
        <fgColor rgb="FFD47479"/>
        <bgColor indexed="64"/>
      </patternFill>
    </fill>
    <fill>
      <patternFill patternType="solid">
        <fgColor rgb="FFE1A6AD"/>
        <bgColor indexed="64"/>
      </patternFill>
    </fill>
    <fill>
      <patternFill patternType="solid">
        <fgColor rgb="FFAC4034"/>
        <bgColor indexed="64"/>
      </patternFill>
    </fill>
    <fill>
      <patternFill patternType="solid">
        <fgColor rgb="FFD3545F"/>
        <bgColor indexed="64"/>
      </patternFill>
    </fill>
    <fill>
      <patternFill patternType="solid">
        <fgColor rgb="FFD14152"/>
        <bgColor indexed="64"/>
      </patternFill>
    </fill>
    <fill>
      <patternFill patternType="solid">
        <fgColor rgb="FFC1121C"/>
        <bgColor indexed="64"/>
      </patternFill>
    </fill>
    <fill>
      <patternFill patternType="solid">
        <fgColor rgb="FFD56D56"/>
        <bgColor indexed="64"/>
      </patternFill>
    </fill>
    <fill>
      <patternFill patternType="solid">
        <fgColor rgb="FFF70000"/>
        <bgColor indexed="64"/>
      </patternFill>
    </fill>
    <fill>
      <patternFill patternType="solid">
        <fgColor rgb="FFB42041"/>
        <bgColor indexed="64"/>
      </patternFill>
    </fill>
    <fill>
      <patternFill patternType="solid">
        <fgColor rgb="FFCB3334"/>
        <bgColor indexed="64"/>
      </patternFill>
    </fill>
    <fill>
      <patternFill patternType="solid">
        <fgColor rgb="FFAC323B"/>
        <bgColor indexed="64"/>
      </patternFill>
    </fill>
    <fill>
      <patternFill patternType="solid">
        <fgColor rgb="FF711521"/>
        <bgColor indexed="64"/>
      </patternFill>
    </fill>
    <fill>
      <patternFill patternType="solid">
        <fgColor rgb="FFB24C43"/>
        <bgColor indexed="64"/>
      </patternFill>
    </fill>
    <fill>
      <patternFill patternType="solid">
        <fgColor rgb="FF8A5A83"/>
        <bgColor indexed="64"/>
      </patternFill>
    </fill>
    <fill>
      <patternFill patternType="solid">
        <fgColor rgb="FF933D50"/>
        <bgColor indexed="64"/>
      </patternFill>
    </fill>
    <fill>
      <patternFill patternType="solid">
        <fgColor rgb="FFD15B8F"/>
        <bgColor indexed="64"/>
      </patternFill>
    </fill>
    <fill>
      <patternFill patternType="solid">
        <fgColor rgb="FF691639"/>
        <bgColor indexed="64"/>
      </patternFill>
    </fill>
    <fill>
      <patternFill patternType="solid">
        <fgColor rgb="FF83639D"/>
        <bgColor indexed="64"/>
      </patternFill>
    </fill>
    <fill>
      <patternFill patternType="solid">
        <fgColor rgb="FF992572"/>
        <bgColor indexed="64"/>
      </patternFill>
    </fill>
    <fill>
      <patternFill patternType="solid">
        <fgColor rgb="FF4A203B"/>
        <bgColor indexed="64"/>
      </patternFill>
    </fill>
    <fill>
      <patternFill patternType="solid">
        <fgColor rgb="FF904684"/>
        <bgColor indexed="64"/>
      </patternFill>
    </fill>
    <fill>
      <patternFill patternType="solid">
        <fgColor rgb="FFA38995"/>
        <bgColor indexed="64"/>
      </patternFill>
    </fill>
    <fill>
      <patternFill patternType="solid">
        <fgColor rgb="FFC63678"/>
        <bgColor indexed="64"/>
      </patternFill>
    </fill>
    <fill>
      <patternFill patternType="solid">
        <fgColor rgb="FF8773A1"/>
        <bgColor indexed="64"/>
      </patternFill>
    </fill>
    <fill>
      <patternFill patternType="solid">
        <fgColor rgb="FF6B6880"/>
        <bgColor indexed="64"/>
      </patternFill>
    </fill>
    <fill>
      <patternFill patternType="solid">
        <fgColor rgb="FF384C70"/>
        <bgColor indexed="64"/>
      </patternFill>
    </fill>
    <fill>
      <patternFill patternType="solid">
        <fgColor rgb="FF1F4764"/>
        <bgColor indexed="64"/>
      </patternFill>
    </fill>
    <fill>
      <patternFill patternType="solid">
        <fgColor rgb="FF2B2C7C"/>
        <bgColor indexed="64"/>
      </patternFill>
    </fill>
    <fill>
      <patternFill patternType="solid">
        <fgColor rgb="FF2A3756"/>
        <bgColor indexed="64"/>
      </patternFill>
    </fill>
    <fill>
      <patternFill patternType="solid">
        <fgColor rgb="FF1D1F2A"/>
        <bgColor indexed="64"/>
      </patternFill>
    </fill>
    <fill>
      <patternFill patternType="solid">
        <fgColor rgb="FF154889"/>
        <bgColor indexed="64"/>
      </patternFill>
    </fill>
    <fill>
      <patternFill patternType="solid">
        <fgColor rgb="FF41678D"/>
        <bgColor indexed="64"/>
      </patternFill>
    </fill>
    <fill>
      <patternFill patternType="solid">
        <fgColor rgb="FF313C48"/>
        <bgColor indexed="64"/>
      </patternFill>
    </fill>
    <fill>
      <patternFill patternType="solid">
        <fgColor rgb="FF2E5978"/>
        <bgColor indexed="64"/>
      </patternFill>
    </fill>
    <fill>
      <patternFill patternType="solid">
        <fgColor rgb="FF13447C"/>
        <bgColor indexed="64"/>
      </patternFill>
    </fill>
    <fill>
      <patternFill patternType="solid">
        <fgColor rgb="FF232C3F"/>
        <bgColor indexed="64"/>
      </patternFill>
    </fill>
    <fill>
      <patternFill patternType="solid">
        <fgColor rgb="FF3481B8"/>
        <bgColor indexed="64"/>
      </patternFill>
    </fill>
    <fill>
      <patternFill patternType="solid">
        <fgColor rgb="FF232D53"/>
        <bgColor indexed="64"/>
      </patternFill>
    </fill>
    <fill>
      <patternFill patternType="solid">
        <fgColor rgb="FF6C7C98"/>
        <bgColor indexed="64"/>
      </patternFill>
    </fill>
    <fill>
      <patternFill patternType="solid">
        <fgColor rgb="FF2874B2"/>
        <bgColor indexed="64"/>
      </patternFill>
    </fill>
    <fill>
      <patternFill patternType="solid">
        <fgColor rgb="FF0E518D"/>
        <bgColor indexed="64"/>
      </patternFill>
    </fill>
    <fill>
      <patternFill patternType="solid">
        <fgColor rgb="FF21888F"/>
        <bgColor indexed="64"/>
      </patternFill>
    </fill>
    <fill>
      <patternFill patternType="solid">
        <fgColor rgb="FF1A5784"/>
        <bgColor indexed="64"/>
      </patternFill>
    </fill>
    <fill>
      <patternFill patternType="solid">
        <fgColor rgb="FF0B4151"/>
        <bgColor indexed="64"/>
      </patternFill>
    </fill>
    <fill>
      <patternFill patternType="solid">
        <fgColor rgb="FF07737A"/>
        <bgColor indexed="64"/>
      </patternFill>
    </fill>
    <fill>
      <patternFill patternType="solid">
        <fgColor rgb="FF2F2A5A"/>
        <bgColor indexed="64"/>
      </patternFill>
    </fill>
    <fill>
      <patternFill patternType="solid">
        <fgColor rgb="FF4D668E"/>
        <bgColor indexed="64"/>
      </patternFill>
    </fill>
    <fill>
      <patternFill patternType="solid">
        <fgColor rgb="FF6A93B0"/>
        <bgColor indexed="64"/>
      </patternFill>
    </fill>
    <fill>
      <patternFill patternType="solid">
        <fgColor rgb="FF296478"/>
        <bgColor indexed="64"/>
      </patternFill>
    </fill>
    <fill>
      <patternFill patternType="solid">
        <fgColor rgb="FF102C54"/>
        <bgColor indexed="64"/>
      </patternFill>
    </fill>
    <fill>
      <patternFill patternType="solid">
        <fgColor rgb="FF327662"/>
        <bgColor indexed="64"/>
      </patternFill>
    </fill>
    <fill>
      <patternFill patternType="solid">
        <fgColor rgb="FF28713E"/>
        <bgColor indexed="64"/>
      </patternFill>
    </fill>
    <fill>
      <patternFill patternType="solid">
        <fgColor rgb="FF276235"/>
        <bgColor indexed="64"/>
      </patternFill>
    </fill>
    <fill>
      <patternFill patternType="solid">
        <fgColor rgb="FF4B573E"/>
        <bgColor indexed="64"/>
      </patternFill>
    </fill>
    <fill>
      <patternFill patternType="solid">
        <fgColor rgb="FF0E4243"/>
        <bgColor indexed="64"/>
      </patternFill>
    </fill>
    <fill>
      <patternFill patternType="solid">
        <fgColor rgb="FF0F4336"/>
        <bgColor indexed="64"/>
      </patternFill>
    </fill>
    <fill>
      <patternFill patternType="solid">
        <fgColor rgb="FF40433B"/>
        <bgColor indexed="64"/>
      </patternFill>
    </fill>
    <fill>
      <patternFill patternType="solid">
        <fgColor rgb="FF283424"/>
        <bgColor indexed="64"/>
      </patternFill>
    </fill>
    <fill>
      <patternFill patternType="solid">
        <fgColor rgb="FF35382E"/>
        <bgColor indexed="64"/>
      </patternFill>
    </fill>
    <fill>
      <patternFill patternType="solid">
        <fgColor rgb="FF26392F"/>
        <bgColor indexed="64"/>
      </patternFill>
    </fill>
    <fill>
      <patternFill patternType="solid">
        <fgColor rgb="FF3E753B"/>
        <bgColor indexed="64"/>
      </patternFill>
    </fill>
    <fill>
      <patternFill patternType="solid">
        <fgColor rgb="FF66825B"/>
        <bgColor indexed="64"/>
      </patternFill>
    </fill>
    <fill>
      <patternFill patternType="solid">
        <fgColor rgb="FF31403D"/>
        <bgColor indexed="64"/>
      </patternFill>
    </fill>
    <fill>
      <patternFill patternType="solid">
        <fgColor rgb="FF797C5A"/>
        <bgColor indexed="64"/>
      </patternFill>
    </fill>
    <fill>
      <patternFill patternType="solid">
        <fgColor rgb="FF444337"/>
        <bgColor indexed="64"/>
      </patternFill>
    </fill>
    <fill>
      <patternFill patternType="solid">
        <fgColor rgb="FF3D403A"/>
        <bgColor indexed="64"/>
      </patternFill>
    </fill>
    <fill>
      <patternFill patternType="solid">
        <fgColor rgb="FF026A52"/>
        <bgColor indexed="64"/>
      </patternFill>
    </fill>
    <fill>
      <patternFill patternType="solid">
        <fgColor rgb="FF468641"/>
        <bgColor indexed="64"/>
      </patternFill>
    </fill>
    <fill>
      <patternFill patternType="solid">
        <fgColor rgb="FF48A43F"/>
        <bgColor indexed="64"/>
      </patternFill>
    </fill>
    <fill>
      <patternFill patternType="solid">
        <fgColor rgb="FFB7D9B1"/>
        <bgColor indexed="64"/>
      </patternFill>
    </fill>
    <fill>
      <patternFill patternType="solid">
        <fgColor rgb="FF354733"/>
        <bgColor indexed="64"/>
      </patternFill>
    </fill>
    <fill>
      <patternFill patternType="solid">
        <fgColor rgb="FF86A47C"/>
        <bgColor indexed="64"/>
      </patternFill>
    </fill>
    <fill>
      <patternFill patternType="solid">
        <fgColor rgb="FF3E3C32"/>
        <bgColor indexed="64"/>
      </patternFill>
    </fill>
    <fill>
      <patternFill patternType="solid">
        <fgColor rgb="FF008754"/>
        <bgColor indexed="64"/>
      </patternFill>
    </fill>
    <fill>
      <patternFill patternType="solid">
        <fgColor rgb="FF53753C"/>
        <bgColor indexed="64"/>
      </patternFill>
    </fill>
    <fill>
      <patternFill patternType="solid">
        <fgColor rgb="FF005D52"/>
        <bgColor indexed="64"/>
      </patternFill>
    </fill>
    <fill>
      <patternFill patternType="solid">
        <fgColor rgb="FF81C0BB"/>
        <bgColor indexed="64"/>
      </patternFill>
    </fill>
    <fill>
      <patternFill patternType="solid">
        <fgColor rgb="FF2D5546"/>
        <bgColor indexed="64"/>
      </patternFill>
    </fill>
    <fill>
      <patternFill patternType="solid">
        <fgColor rgb="FF007243"/>
        <bgColor indexed="64"/>
      </patternFill>
    </fill>
    <fill>
      <patternFill patternType="solid">
        <fgColor rgb="FF0F8558"/>
        <bgColor indexed="64"/>
      </patternFill>
    </fill>
    <fill>
      <patternFill patternType="solid">
        <fgColor rgb="FF478A84"/>
        <bgColor indexed="64"/>
      </patternFill>
    </fill>
    <fill>
      <patternFill patternType="solid">
        <fgColor rgb="FF7FB0B2"/>
        <bgColor indexed="64"/>
      </patternFill>
    </fill>
    <fill>
      <patternFill patternType="solid">
        <fgColor rgb="FF1B542C"/>
        <bgColor indexed="64"/>
      </patternFill>
    </fill>
    <fill>
      <patternFill patternType="solid">
        <fgColor rgb="FF005D4C"/>
        <bgColor indexed="64"/>
      </patternFill>
    </fill>
    <fill>
      <patternFill patternType="solid">
        <fgColor rgb="FF008F39"/>
        <bgColor indexed="64"/>
      </patternFill>
    </fill>
    <fill>
      <patternFill patternType="solid">
        <fgColor rgb="FF00BB2E"/>
        <bgColor indexed="64"/>
      </patternFill>
    </fill>
    <fill>
      <patternFill patternType="solid">
        <fgColor rgb="FF7E8B92"/>
        <bgColor indexed="64"/>
      </patternFill>
    </fill>
    <fill>
      <patternFill patternType="solid">
        <fgColor rgb="FF8F999F"/>
        <bgColor indexed="64"/>
      </patternFill>
    </fill>
    <fill>
      <patternFill patternType="solid">
        <fgColor rgb="FF817F68"/>
        <bgColor indexed="64"/>
      </patternFill>
    </fill>
    <fill>
      <patternFill patternType="solid">
        <fgColor rgb="FF7A7B6D"/>
        <bgColor indexed="64"/>
      </patternFill>
    </fill>
    <fill>
      <patternFill patternType="solid">
        <fgColor rgb="FF9EA0A1"/>
        <bgColor indexed="64"/>
      </patternFill>
    </fill>
    <fill>
      <patternFill patternType="solid">
        <fgColor rgb="FF6B716F"/>
        <bgColor indexed="64"/>
      </patternFill>
    </fill>
    <fill>
      <patternFill patternType="solid">
        <fgColor rgb="FF756F61"/>
        <bgColor indexed="64"/>
      </patternFill>
    </fill>
    <fill>
      <patternFill patternType="solid">
        <fgColor rgb="FF746643"/>
        <bgColor indexed="64"/>
      </patternFill>
    </fill>
    <fill>
      <patternFill patternType="solid">
        <fgColor rgb="FF5B6259"/>
        <bgColor indexed="64"/>
      </patternFill>
    </fill>
    <fill>
      <patternFill patternType="solid">
        <fgColor rgb="FF575D57"/>
        <bgColor indexed="64"/>
      </patternFill>
    </fill>
    <fill>
      <patternFill patternType="solid">
        <fgColor rgb="FF555D61"/>
        <bgColor indexed="64"/>
      </patternFill>
    </fill>
    <fill>
      <patternFill patternType="solid">
        <fgColor rgb="FF596163"/>
        <bgColor indexed="64"/>
      </patternFill>
    </fill>
    <fill>
      <patternFill patternType="solid">
        <fgColor rgb="FF555548"/>
        <bgColor indexed="64"/>
      </patternFill>
    </fill>
    <fill>
      <patternFill patternType="solid">
        <fgColor rgb="FF51565C"/>
        <bgColor indexed="64"/>
      </patternFill>
    </fill>
    <fill>
      <patternFill patternType="solid">
        <fgColor rgb="FF373F43"/>
        <bgColor indexed="64"/>
      </patternFill>
    </fill>
    <fill>
      <patternFill patternType="solid">
        <fgColor rgb="FF2E3234"/>
        <bgColor indexed="64"/>
      </patternFill>
    </fill>
    <fill>
      <patternFill patternType="solid">
        <fgColor rgb="FF4B4D46"/>
        <bgColor indexed="64"/>
      </patternFill>
    </fill>
    <fill>
      <patternFill patternType="solid">
        <fgColor rgb="FF818479"/>
        <bgColor indexed="64"/>
      </patternFill>
    </fill>
    <fill>
      <patternFill patternType="solid">
        <fgColor rgb="FF474A50"/>
        <bgColor indexed="64"/>
      </patternFill>
    </fill>
    <fill>
      <patternFill patternType="solid">
        <fgColor rgb="FF374447"/>
        <bgColor indexed="64"/>
      </patternFill>
    </fill>
    <fill>
      <patternFill patternType="solid">
        <fgColor rgb="FF939388"/>
        <bgColor indexed="64"/>
      </patternFill>
    </fill>
    <fill>
      <patternFill patternType="solid">
        <fgColor rgb="FF5D6970"/>
        <bgColor indexed="64"/>
      </patternFill>
    </fill>
    <fill>
      <patternFill patternType="solid">
        <fgColor rgb="FFB9B9A8"/>
        <bgColor indexed="64"/>
      </patternFill>
    </fill>
    <fill>
      <patternFill patternType="solid">
        <fgColor rgb="FF818979"/>
        <bgColor indexed="64"/>
      </patternFill>
    </fill>
    <fill>
      <patternFill patternType="solid">
        <fgColor rgb="FF939176"/>
        <bgColor indexed="64"/>
      </patternFill>
    </fill>
    <fill>
      <patternFill patternType="solid">
        <fgColor rgb="FFCBD0CC"/>
        <bgColor indexed="64"/>
      </patternFill>
    </fill>
    <fill>
      <patternFill patternType="solid">
        <fgColor rgb="FF9A9697"/>
        <bgColor indexed="64"/>
      </patternFill>
    </fill>
    <fill>
      <patternFill patternType="solid">
        <fgColor rgb="FF7C7F7E"/>
        <bgColor indexed="64"/>
      </patternFill>
    </fill>
    <fill>
      <patternFill patternType="solid">
        <fgColor rgb="FFB4B8B0"/>
        <bgColor indexed="64"/>
      </patternFill>
    </fill>
    <fill>
      <patternFill patternType="solid">
        <fgColor rgb="FF6B695F"/>
        <bgColor indexed="64"/>
      </patternFill>
    </fill>
    <fill>
      <patternFill patternType="solid">
        <fgColor rgb="FF9DA3A6"/>
        <bgColor indexed="64"/>
      </patternFill>
    </fill>
    <fill>
      <patternFill patternType="solid">
        <fgColor rgb="FF8F9695"/>
        <bgColor indexed="64"/>
      </patternFill>
    </fill>
    <fill>
      <patternFill patternType="solid">
        <fgColor rgb="FF4E5451"/>
        <bgColor indexed="64"/>
      </patternFill>
    </fill>
    <fill>
      <patternFill patternType="solid">
        <fgColor rgb="FFBDBDB2"/>
        <bgColor indexed="64"/>
      </patternFill>
    </fill>
    <fill>
      <patternFill patternType="solid">
        <fgColor rgb="FF91969A"/>
        <bgColor indexed="64"/>
      </patternFill>
    </fill>
    <fill>
      <patternFill patternType="solid">
        <fgColor rgb="FF82898E"/>
        <bgColor indexed="64"/>
      </patternFill>
    </fill>
    <fill>
      <patternFill patternType="solid">
        <fgColor rgb="FFCFD0CF"/>
        <bgColor indexed="64"/>
      </patternFill>
    </fill>
    <fill>
      <patternFill patternType="solid">
        <fgColor rgb="FF888175"/>
        <bgColor indexed="64"/>
      </patternFill>
    </fill>
    <fill>
      <patternFill patternType="solid">
        <fgColor rgb="FF887142"/>
        <bgColor indexed="64"/>
      </patternFill>
    </fill>
    <fill>
      <patternFill patternType="solid">
        <fgColor rgb="FF9C6B30"/>
        <bgColor indexed="64"/>
      </patternFill>
    </fill>
    <fill>
      <patternFill patternType="solid">
        <fgColor rgb="FF7B5141"/>
        <bgColor indexed="64"/>
      </patternFill>
    </fill>
    <fill>
      <patternFill patternType="solid">
        <fgColor rgb="FF80542F"/>
        <bgColor indexed="64"/>
      </patternFill>
    </fill>
    <fill>
      <patternFill patternType="solid">
        <fgColor rgb="FF8F4E35"/>
        <bgColor indexed="64"/>
      </patternFill>
    </fill>
    <fill>
      <patternFill patternType="solid">
        <fgColor rgb="FF6F4A2F"/>
        <bgColor indexed="64"/>
      </patternFill>
    </fill>
    <fill>
      <patternFill patternType="solid">
        <fgColor rgb="FF6F4F28"/>
        <bgColor indexed="64"/>
      </patternFill>
    </fill>
    <fill>
      <patternFill patternType="solid">
        <fgColor rgb="FF5A3A29"/>
        <bgColor indexed="64"/>
      </patternFill>
    </fill>
    <fill>
      <patternFill patternType="solid">
        <fgColor rgb="FF673831"/>
        <bgColor indexed="64"/>
      </patternFill>
    </fill>
    <fill>
      <patternFill patternType="solid">
        <fgColor rgb="FF49392D"/>
        <bgColor indexed="64"/>
      </patternFill>
    </fill>
    <fill>
      <patternFill patternType="solid">
        <fgColor rgb="FF633A34"/>
        <bgColor indexed="64"/>
      </patternFill>
    </fill>
    <fill>
      <patternFill patternType="solid">
        <fgColor rgb="FF4C2F26"/>
        <bgColor indexed="64"/>
      </patternFill>
    </fill>
    <fill>
      <patternFill patternType="solid">
        <fgColor rgb="FF44322D"/>
        <bgColor indexed="64"/>
      </patternFill>
    </fill>
    <fill>
      <patternFill patternType="solid">
        <fgColor rgb="FF3F3A3A"/>
        <bgColor indexed="64"/>
      </patternFill>
    </fill>
    <fill>
      <patternFill patternType="solid">
        <fgColor rgb="FF211F20"/>
        <bgColor indexed="64"/>
      </patternFill>
    </fill>
    <fill>
      <patternFill patternType="solid">
        <fgColor rgb="FFA65E2F"/>
        <bgColor indexed="64"/>
      </patternFill>
    </fill>
    <fill>
      <patternFill patternType="solid">
        <fgColor rgb="FF79553C"/>
        <bgColor indexed="64"/>
      </patternFill>
    </fill>
    <fill>
      <patternFill patternType="solid">
        <fgColor rgb="FF755C49"/>
        <bgColor indexed="64"/>
      </patternFill>
    </fill>
    <fill>
      <patternFill patternType="solid">
        <fgColor rgb="FF4E3B2B"/>
        <bgColor indexed="64"/>
      </patternFill>
    </fill>
    <fill>
      <patternFill patternType="solid">
        <fgColor rgb="FF773C27"/>
        <bgColor indexed="64"/>
      </patternFill>
    </fill>
    <fill>
      <patternFill patternType="solid">
        <fgColor rgb="FFEFEBDC"/>
        <bgColor indexed="64"/>
      </patternFill>
    </fill>
    <fill>
      <patternFill patternType="solid">
        <fgColor rgb="FFDDDED4"/>
        <bgColor indexed="64"/>
      </patternFill>
    </fill>
    <fill>
      <patternFill patternType="solid">
        <fgColor rgb="FFF4F8F4"/>
        <bgColor indexed="64"/>
      </patternFill>
    </fill>
    <fill>
      <patternFill patternType="solid">
        <fgColor rgb="FF2E3032"/>
        <bgColor indexed="64"/>
      </patternFill>
    </fill>
    <fill>
      <patternFill patternType="solid">
        <fgColor rgb="FF0A0A0D"/>
        <bgColor indexed="64"/>
      </patternFill>
    </fill>
    <fill>
      <patternFill patternType="solid">
        <fgColor rgb="FFA5A8A6"/>
        <bgColor indexed="64"/>
      </patternFill>
    </fill>
    <fill>
      <patternFill patternType="solid">
        <fgColor rgb="FF8F8F8C"/>
        <bgColor indexed="64"/>
      </patternFill>
    </fill>
    <fill>
      <patternFill patternType="solid">
        <fgColor rgb="FFF7F9EF"/>
        <bgColor indexed="64"/>
      </patternFill>
    </fill>
    <fill>
      <patternFill patternType="solid">
        <fgColor rgb="FF292C2F"/>
        <bgColor indexed="64"/>
      </patternFill>
    </fill>
    <fill>
      <patternFill patternType="solid">
        <fgColor rgb="FFF7FBF5"/>
        <bgColor indexed="64"/>
      </patternFill>
    </fill>
    <fill>
      <patternFill patternType="solid">
        <fgColor rgb="FF2A2D2F"/>
        <bgColor indexed="64"/>
      </patternFill>
    </fill>
    <fill>
      <patternFill patternType="solid">
        <fgColor rgb="FFCFD3CD"/>
        <bgColor indexed="64"/>
      </patternFill>
    </fill>
    <fill>
      <patternFill patternType="solid">
        <fgColor rgb="FF7E81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17"/>
      </left>
      <right/>
      <top style="double">
        <color indexed="17"/>
      </top>
      <bottom style="thin">
        <color indexed="17"/>
      </bottom>
      <diagonal/>
    </border>
    <border>
      <left/>
      <right/>
      <top style="double">
        <color indexed="17"/>
      </top>
      <bottom style="thin">
        <color indexed="17"/>
      </bottom>
      <diagonal/>
    </border>
    <border>
      <left/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 style="double">
        <color indexed="17"/>
      </right>
      <top style="double">
        <color indexed="17"/>
      </top>
      <bottom style="thin">
        <color indexed="17"/>
      </bottom>
      <diagonal/>
    </border>
    <border>
      <left style="double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17"/>
      </left>
      <right/>
      <top style="thin">
        <color indexed="17"/>
      </top>
      <bottom style="double">
        <color indexed="17"/>
      </bottom>
      <diagonal/>
    </border>
    <border>
      <left/>
      <right/>
      <top style="thin">
        <color indexed="17"/>
      </top>
      <bottom style="double">
        <color indexed="17"/>
      </bottom>
      <diagonal/>
    </border>
    <border>
      <left/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double">
        <color indexed="17"/>
      </right>
      <top style="thin">
        <color indexed="17"/>
      </top>
      <bottom style="double">
        <color indexed="1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17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1" fontId="8" fillId="0" borderId="0" xfId="0" applyNumberFormat="1" applyFont="1" applyProtection="1"/>
    <xf numFmtId="1" fontId="8" fillId="0" borderId="0" xfId="0" applyNumberFormat="1" applyFont="1" applyFill="1" applyProtection="1"/>
    <xf numFmtId="1" fontId="9" fillId="0" borderId="0" xfId="0" applyNumberFormat="1" applyFont="1" applyAlignment="1" applyProtection="1">
      <alignment horizontal="center"/>
    </xf>
    <xf numFmtId="1" fontId="8" fillId="219" borderId="5" xfId="0" applyNumberFormat="1" applyFont="1" applyFill="1" applyBorder="1" applyProtection="1"/>
    <xf numFmtId="1" fontId="9" fillId="219" borderId="6" xfId="0" applyNumberFormat="1" applyFont="1" applyFill="1" applyBorder="1" applyAlignment="1" applyProtection="1">
      <alignment horizontal="center"/>
    </xf>
    <xf numFmtId="1" fontId="8" fillId="219" borderId="7" xfId="0" applyNumberFormat="1" applyFont="1" applyFill="1" applyBorder="1" applyProtection="1"/>
    <xf numFmtId="1" fontId="10" fillId="0" borderId="0" xfId="0" applyNumberFormat="1" applyFont="1" applyProtection="1"/>
    <xf numFmtId="1" fontId="10" fillId="0" borderId="0" xfId="0" applyNumberFormat="1" applyFont="1" applyFill="1" applyProtection="1"/>
    <xf numFmtId="1" fontId="10" fillId="219" borderId="8" xfId="0" applyNumberFormat="1" applyFont="1" applyFill="1" applyBorder="1" applyProtection="1"/>
    <xf numFmtId="1" fontId="12" fillId="221" borderId="5" xfId="0" applyNumberFormat="1" applyFont="1" applyFill="1" applyBorder="1" applyAlignment="1" applyProtection="1">
      <alignment horizontal="center"/>
    </xf>
    <xf numFmtId="1" fontId="13" fillId="221" borderId="6" xfId="0" applyNumberFormat="1" applyFont="1" applyFill="1" applyBorder="1" applyAlignment="1" applyProtection="1">
      <alignment horizontal="center"/>
    </xf>
    <xf numFmtId="1" fontId="12" fillId="221" borderId="6" xfId="0" applyNumberFormat="1" applyFont="1" applyFill="1" applyBorder="1" applyAlignment="1" applyProtection="1">
      <alignment horizontal="center"/>
    </xf>
    <xf numFmtId="1" fontId="13" fillId="221" borderId="7" xfId="0" applyNumberFormat="1" applyFont="1" applyFill="1" applyBorder="1" applyAlignment="1" applyProtection="1">
      <alignment horizontal="center"/>
    </xf>
    <xf numFmtId="1" fontId="10" fillId="219" borderId="9" xfId="0" applyNumberFormat="1" applyFont="1" applyFill="1" applyBorder="1" applyProtection="1"/>
    <xf numFmtId="1" fontId="14" fillId="220" borderId="0" xfId="0" applyNumberFormat="1" applyFont="1" applyFill="1" applyBorder="1" applyProtection="1"/>
    <xf numFmtId="1" fontId="16" fillId="220" borderId="0" xfId="0" applyNumberFormat="1" applyFont="1" applyFill="1" applyBorder="1" applyAlignment="1" applyProtection="1">
      <alignment horizontal="center"/>
    </xf>
    <xf numFmtId="1" fontId="14" fillId="222" borderId="10" xfId="0" applyNumberFormat="1" applyFont="1" applyFill="1" applyBorder="1" applyProtection="1">
      <protection locked="0"/>
    </xf>
    <xf numFmtId="1" fontId="11" fillId="220" borderId="0" xfId="0" applyNumberFormat="1" applyFont="1" applyFill="1" applyBorder="1" applyProtection="1"/>
    <xf numFmtId="1" fontId="11" fillId="220" borderId="0" xfId="0" applyNumberFormat="1" applyFont="1" applyFill="1" applyBorder="1" applyAlignment="1" applyProtection="1">
      <alignment horizontal="center"/>
    </xf>
    <xf numFmtId="1" fontId="10" fillId="220" borderId="0" xfId="0" applyNumberFormat="1" applyFont="1" applyFill="1" applyBorder="1" applyProtection="1"/>
    <xf numFmtId="1" fontId="12" fillId="221" borderId="8" xfId="0" applyNumberFormat="1" applyFont="1" applyFill="1" applyBorder="1" applyAlignment="1" applyProtection="1">
      <alignment horizontal="center"/>
    </xf>
    <xf numFmtId="1" fontId="13" fillId="221" borderId="0" xfId="0" applyNumberFormat="1" applyFont="1" applyFill="1" applyBorder="1" applyAlignment="1" applyProtection="1">
      <alignment horizontal="center"/>
    </xf>
    <xf numFmtId="1" fontId="12" fillId="221" borderId="0" xfId="0" applyNumberFormat="1" applyFont="1" applyFill="1" applyBorder="1" applyAlignment="1" applyProtection="1">
      <alignment horizontal="center"/>
    </xf>
    <xf numFmtId="1" fontId="13" fillId="221" borderId="9" xfId="0" applyNumberFormat="1" applyFont="1" applyFill="1" applyBorder="1" applyAlignment="1" applyProtection="1">
      <alignment horizontal="center"/>
    </xf>
    <xf numFmtId="1" fontId="16" fillId="220" borderId="0" xfId="0" applyNumberFormat="1" applyFont="1" applyFill="1" applyBorder="1" applyProtection="1"/>
    <xf numFmtId="1" fontId="17" fillId="220" borderId="0" xfId="0" applyNumberFormat="1" applyFont="1" applyFill="1" applyBorder="1" applyProtection="1"/>
    <xf numFmtId="2" fontId="14" fillId="222" borderId="10" xfId="0" applyNumberFormat="1" applyFont="1" applyFill="1" applyBorder="1" applyProtection="1">
      <protection locked="0"/>
    </xf>
    <xf numFmtId="1" fontId="18" fillId="220" borderId="0" xfId="0" applyNumberFormat="1" applyFont="1" applyFill="1" applyBorder="1" applyProtection="1"/>
    <xf numFmtId="1" fontId="9" fillId="220" borderId="0" xfId="0" applyNumberFormat="1" applyFont="1" applyFill="1" applyBorder="1" applyAlignment="1" applyProtection="1">
      <alignment horizontal="center"/>
    </xf>
    <xf numFmtId="1" fontId="8" fillId="220" borderId="0" xfId="0" applyNumberFormat="1" applyFont="1" applyFill="1" applyBorder="1" applyProtection="1"/>
    <xf numFmtId="1" fontId="8" fillId="220" borderId="0" xfId="0" quotePrefix="1" applyNumberFormat="1" applyFont="1" applyFill="1" applyBorder="1" applyAlignment="1" applyProtection="1">
      <alignment horizontal="center"/>
    </xf>
    <xf numFmtId="1" fontId="8" fillId="220" borderId="0" xfId="0" applyNumberFormat="1" applyFont="1" applyFill="1" applyBorder="1" applyAlignment="1" applyProtection="1">
      <alignment horizontal="center"/>
    </xf>
    <xf numFmtId="1" fontId="8" fillId="219" borderId="8" xfId="0" applyNumberFormat="1" applyFont="1" applyFill="1" applyBorder="1" applyProtection="1"/>
    <xf numFmtId="1" fontId="19" fillId="221" borderId="8" xfId="0" applyNumberFormat="1" applyFont="1" applyFill="1" applyBorder="1" applyAlignment="1" applyProtection="1">
      <alignment horizontal="center"/>
    </xf>
    <xf numFmtId="1" fontId="19" fillId="221" borderId="0" xfId="0" applyNumberFormat="1" applyFont="1" applyFill="1" applyBorder="1" applyAlignment="1" applyProtection="1">
      <alignment horizontal="center"/>
    </xf>
    <xf numFmtId="1" fontId="19" fillId="221" borderId="9" xfId="0" applyNumberFormat="1" applyFont="1" applyFill="1" applyBorder="1" applyAlignment="1" applyProtection="1">
      <alignment horizontal="center"/>
    </xf>
    <xf numFmtId="1" fontId="8" fillId="219" borderId="9" xfId="0" applyNumberFormat="1" applyFont="1" applyFill="1" applyBorder="1" applyProtection="1"/>
    <xf numFmtId="164" fontId="20" fillId="221" borderId="8" xfId="0" applyNumberFormat="1" applyFont="1" applyFill="1" applyBorder="1" applyAlignment="1" applyProtection="1">
      <alignment horizontal="center"/>
    </xf>
    <xf numFmtId="164" fontId="20" fillId="221" borderId="0" xfId="0" applyNumberFormat="1" applyFont="1" applyFill="1" applyBorder="1" applyAlignment="1" applyProtection="1">
      <alignment horizontal="center"/>
    </xf>
    <xf numFmtId="164" fontId="22" fillId="221" borderId="12" xfId="0" applyNumberFormat="1" applyFont="1" applyFill="1" applyBorder="1" applyAlignment="1" applyProtection="1">
      <alignment horizontal="center"/>
    </xf>
    <xf numFmtId="164" fontId="22" fillId="221" borderId="11" xfId="0" applyNumberFormat="1" applyFont="1" applyFill="1" applyBorder="1" applyAlignment="1" applyProtection="1">
      <alignment horizontal="center"/>
    </xf>
    <xf numFmtId="1" fontId="23" fillId="221" borderId="13" xfId="0" applyNumberFormat="1" applyFont="1" applyFill="1" applyBorder="1" applyAlignment="1" applyProtection="1">
      <alignment horizontal="center"/>
    </xf>
    <xf numFmtId="1" fontId="24" fillId="220" borderId="0" xfId="0" applyNumberFormat="1" applyFont="1" applyFill="1" applyBorder="1" applyProtection="1"/>
    <xf numFmtId="1" fontId="8" fillId="219" borderId="12" xfId="0" applyNumberFormat="1" applyFont="1" applyFill="1" applyBorder="1" applyProtection="1"/>
    <xf numFmtId="1" fontId="22" fillId="219" borderId="11" xfId="0" applyNumberFormat="1" applyFont="1" applyFill="1" applyBorder="1" applyAlignment="1" applyProtection="1">
      <alignment horizontal="center"/>
    </xf>
    <xf numFmtId="1" fontId="9" fillId="219" borderId="11" xfId="0" applyNumberFormat="1" applyFont="1" applyFill="1" applyBorder="1" applyAlignment="1" applyProtection="1">
      <alignment horizontal="center"/>
    </xf>
    <xf numFmtId="1" fontId="8" fillId="219" borderId="13" xfId="0" applyNumberFormat="1" applyFont="1" applyFill="1" applyBorder="1" applyProtection="1"/>
    <xf numFmtId="2" fontId="24" fillId="220" borderId="14" xfId="0" applyNumberFormat="1" applyFont="1" applyFill="1" applyBorder="1" applyAlignment="1" applyProtection="1">
      <alignment horizontal="center"/>
    </xf>
    <xf numFmtId="2" fontId="24" fillId="220" borderId="15" xfId="0" applyNumberFormat="1" applyFont="1" applyFill="1" applyBorder="1" applyAlignment="1" applyProtection="1">
      <alignment horizontal="center"/>
    </xf>
    <xf numFmtId="1" fontId="8" fillId="220" borderId="15" xfId="0" applyNumberFormat="1" applyFont="1" applyFill="1" applyBorder="1" applyAlignment="1" applyProtection="1">
      <alignment horizontal="center"/>
    </xf>
    <xf numFmtId="1" fontId="8" fillId="220" borderId="16" xfId="0" applyNumberFormat="1" applyFont="1" applyFill="1" applyBorder="1" applyAlignment="1" applyProtection="1">
      <alignment horizontal="center"/>
    </xf>
    <xf numFmtId="165" fontId="25" fillId="220" borderId="17" xfId="0" applyNumberFormat="1" applyFont="1" applyFill="1" applyBorder="1" applyAlignment="1" applyProtection="1">
      <alignment horizontal="center"/>
    </xf>
    <xf numFmtId="165" fontId="25" fillId="220" borderId="18" xfId="0" applyNumberFormat="1" applyFont="1" applyFill="1" applyBorder="1" applyAlignment="1" applyProtection="1">
      <alignment horizontal="center"/>
    </xf>
    <xf numFmtId="2" fontId="24" fillId="220" borderId="19" xfId="0" applyNumberFormat="1" applyFont="1" applyFill="1" applyBorder="1" applyAlignment="1" applyProtection="1">
      <alignment horizontal="center"/>
    </xf>
    <xf numFmtId="2" fontId="24" fillId="220" borderId="20" xfId="0" applyNumberFormat="1" applyFont="1" applyFill="1" applyBorder="1" applyAlignment="1" applyProtection="1">
      <alignment horizontal="center"/>
    </xf>
    <xf numFmtId="1" fontId="8" fillId="220" borderId="20" xfId="0" applyNumberFormat="1" applyFont="1" applyFill="1" applyBorder="1" applyAlignment="1" applyProtection="1">
      <alignment horizontal="center"/>
    </xf>
    <xf numFmtId="1" fontId="8" fillId="220" borderId="21" xfId="0" applyNumberFormat="1" applyFont="1" applyFill="1" applyBorder="1" applyAlignment="1" applyProtection="1">
      <alignment horizontal="center"/>
    </xf>
    <xf numFmtId="165" fontId="25" fillId="220" borderId="22" xfId="0" applyNumberFormat="1" applyFont="1" applyFill="1" applyBorder="1" applyAlignment="1" applyProtection="1">
      <alignment horizontal="center"/>
    </xf>
    <xf numFmtId="165" fontId="25" fillId="220" borderId="23" xfId="0" applyNumberFormat="1" applyFont="1" applyFill="1" applyBorder="1" applyAlignment="1" applyProtection="1">
      <alignment horizontal="center"/>
    </xf>
    <xf numFmtId="2" fontId="24" fillId="220" borderId="24" xfId="0" applyNumberFormat="1" applyFont="1" applyFill="1" applyBorder="1" applyAlignment="1" applyProtection="1">
      <alignment horizontal="center"/>
    </xf>
    <xf numFmtId="2" fontId="24" fillId="220" borderId="25" xfId="0" applyNumberFormat="1" applyFont="1" applyFill="1" applyBorder="1" applyAlignment="1" applyProtection="1">
      <alignment horizontal="center"/>
    </xf>
    <xf numFmtId="1" fontId="8" fillId="220" borderId="25" xfId="0" applyNumberFormat="1" applyFont="1" applyFill="1" applyBorder="1" applyAlignment="1" applyProtection="1">
      <alignment horizontal="center"/>
    </xf>
    <xf numFmtId="1" fontId="8" fillId="220" borderId="26" xfId="0" applyNumberFormat="1" applyFont="1" applyFill="1" applyBorder="1" applyAlignment="1" applyProtection="1">
      <alignment horizontal="center"/>
    </xf>
    <xf numFmtId="165" fontId="25" fillId="220" borderId="27" xfId="0" applyNumberFormat="1" applyFont="1" applyFill="1" applyBorder="1" applyAlignment="1" applyProtection="1">
      <alignment horizontal="center"/>
    </xf>
    <xf numFmtId="165" fontId="25" fillId="220" borderId="28" xfId="0" applyNumberFormat="1" applyFont="1" applyFill="1" applyBorder="1" applyAlignment="1" applyProtection="1">
      <alignment horizontal="center"/>
    </xf>
    <xf numFmtId="1" fontId="10" fillId="218" borderId="0" xfId="0" applyNumberFormat="1" applyFont="1" applyFill="1" applyBorder="1" applyProtection="1"/>
    <xf numFmtId="1" fontId="8" fillId="218" borderId="0" xfId="0" applyNumberFormat="1" applyFont="1" applyFill="1" applyBorder="1" applyProtection="1"/>
    <xf numFmtId="1" fontId="8" fillId="0" borderId="0" xfId="0" applyNumberFormat="1" applyFont="1" applyFill="1" applyBorder="1" applyProtection="1"/>
    <xf numFmtId="1" fontId="8" fillId="223" borderId="0" xfId="0" applyNumberFormat="1" applyFont="1" applyFill="1" applyBorder="1" applyProtection="1"/>
    <xf numFmtId="1" fontId="10" fillId="223" borderId="0" xfId="0" applyNumberFormat="1" applyFont="1" applyFill="1" applyBorder="1" applyProtection="1"/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1" fontId="8" fillId="224" borderId="29" xfId="0" applyNumberFormat="1" applyFont="1" applyFill="1" applyBorder="1" applyProtection="1"/>
    <xf numFmtId="1" fontId="8" fillId="224" borderId="30" xfId="0" applyNumberFormat="1" applyFont="1" applyFill="1" applyBorder="1" applyProtection="1"/>
    <xf numFmtId="1" fontId="8" fillId="218" borderId="30" xfId="0" applyNumberFormat="1" applyFont="1" applyFill="1" applyBorder="1" applyProtection="1"/>
    <xf numFmtId="1" fontId="8" fillId="218" borderId="31" xfId="0" applyNumberFormat="1" applyFont="1" applyFill="1" applyBorder="1" applyProtection="1"/>
    <xf numFmtId="1" fontId="10" fillId="224" borderId="32" xfId="0" applyNumberFormat="1" applyFont="1" applyFill="1" applyBorder="1" applyProtection="1"/>
    <xf numFmtId="1" fontId="10" fillId="220" borderId="33" xfId="0" applyNumberFormat="1" applyFont="1" applyFill="1" applyBorder="1" applyProtection="1"/>
    <xf numFmtId="1" fontId="8" fillId="224" borderId="32" xfId="0" applyNumberFormat="1" applyFont="1" applyFill="1" applyBorder="1" applyProtection="1"/>
    <xf numFmtId="1" fontId="8" fillId="220" borderId="33" xfId="0" applyNumberFormat="1" applyFont="1" applyFill="1" applyBorder="1" applyProtection="1"/>
    <xf numFmtId="1" fontId="8" fillId="220" borderId="33" xfId="0" applyNumberFormat="1" applyFont="1" applyFill="1" applyBorder="1" applyAlignment="1" applyProtection="1">
      <alignment horizontal="center"/>
    </xf>
    <xf numFmtId="1" fontId="8" fillId="224" borderId="34" xfId="0" applyNumberFormat="1" applyFont="1" applyFill="1" applyBorder="1" applyProtection="1"/>
    <xf numFmtId="1" fontId="8" fillId="224" borderId="35" xfId="0" applyNumberFormat="1" applyFont="1" applyFill="1" applyBorder="1" applyProtection="1"/>
    <xf numFmtId="1" fontId="8" fillId="218" borderId="35" xfId="0" applyNumberFormat="1" applyFont="1" applyFill="1" applyBorder="1" applyProtection="1"/>
    <xf numFmtId="1" fontId="8" fillId="218" borderId="36" xfId="0" applyNumberFormat="1" applyFont="1" applyFill="1" applyBorder="1" applyProtection="1"/>
    <xf numFmtId="1" fontId="10" fillId="223" borderId="29" xfId="0" applyNumberFormat="1" applyFont="1" applyFill="1" applyBorder="1" applyProtection="1"/>
    <xf numFmtId="1" fontId="10" fillId="223" borderId="30" xfId="0" applyNumberFormat="1" applyFont="1" applyFill="1" applyBorder="1" applyProtection="1"/>
    <xf numFmtId="1" fontId="10" fillId="223" borderId="31" xfId="0" applyNumberFormat="1" applyFont="1" applyFill="1" applyBorder="1" applyProtection="1"/>
    <xf numFmtId="1" fontId="10" fillId="223" borderId="32" xfId="0" applyNumberFormat="1" applyFont="1" applyFill="1" applyBorder="1" applyProtection="1"/>
    <xf numFmtId="1" fontId="10" fillId="223" borderId="33" xfId="0" applyNumberFormat="1" applyFont="1" applyFill="1" applyBorder="1" applyProtection="1"/>
    <xf numFmtId="1" fontId="8" fillId="223" borderId="32" xfId="0" applyNumberFormat="1" applyFont="1" applyFill="1" applyBorder="1" applyProtection="1"/>
    <xf numFmtId="1" fontId="8" fillId="223" borderId="33" xfId="0" applyNumberFormat="1" applyFont="1" applyFill="1" applyBorder="1" applyProtection="1"/>
    <xf numFmtId="0" fontId="2" fillId="0" borderId="33" xfId="0" applyFont="1" applyBorder="1" applyAlignment="1" applyProtection="1">
      <alignment horizontal="center" vertical="center"/>
      <protection hidden="1"/>
    </xf>
    <xf numFmtId="1" fontId="8" fillId="223" borderId="34" xfId="0" applyNumberFormat="1" applyFont="1" applyFill="1" applyBorder="1" applyProtection="1"/>
    <xf numFmtId="0" fontId="3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1" fontId="8" fillId="223" borderId="30" xfId="0" applyNumberFormat="1" applyFont="1" applyFill="1" applyBorder="1" applyProtection="1"/>
    <xf numFmtId="1" fontId="8" fillId="223" borderId="35" xfId="0" applyNumberFormat="1" applyFont="1" applyFill="1" applyBorder="1" applyProtection="1"/>
    <xf numFmtId="1" fontId="8" fillId="223" borderId="36" xfId="0" applyNumberFormat="1" applyFont="1" applyFill="1" applyBorder="1" applyProtection="1"/>
    <xf numFmtId="0" fontId="2" fillId="0" borderId="31" xfId="0" applyFont="1" applyBorder="1" applyAlignment="1" applyProtection="1">
      <alignment horizontal="center" vertical="center"/>
      <protection hidden="1"/>
    </xf>
    <xf numFmtId="0" fontId="2" fillId="7" borderId="32" xfId="0" applyFont="1" applyFill="1" applyBorder="1" applyAlignment="1" applyProtection="1">
      <alignment horizontal="center" vertical="center"/>
      <protection hidden="1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2" fillId="9" borderId="32" xfId="0" applyFont="1" applyFill="1" applyBorder="1" applyAlignment="1" applyProtection="1">
      <alignment horizontal="center" vertical="center"/>
      <protection hidden="1"/>
    </xf>
    <xf numFmtId="0" fontId="2" fillId="10" borderId="32" xfId="0" applyFont="1" applyFill="1" applyBorder="1" applyAlignment="1" applyProtection="1">
      <alignment horizontal="center" vertical="center"/>
      <protection hidden="1"/>
    </xf>
    <xf numFmtId="0" fontId="2" fillId="11" borderId="32" xfId="0" applyFont="1" applyFill="1" applyBorder="1" applyAlignment="1" applyProtection="1">
      <alignment horizontal="center" vertical="center"/>
      <protection hidden="1"/>
    </xf>
    <xf numFmtId="0" fontId="2" fillId="12" borderId="32" xfId="0" applyFont="1" applyFill="1" applyBorder="1" applyAlignment="1" applyProtection="1">
      <alignment horizontal="center" vertical="center"/>
      <protection hidden="1"/>
    </xf>
    <xf numFmtId="0" fontId="2" fillId="13" borderId="32" xfId="0" applyFont="1" applyFill="1" applyBorder="1" applyAlignment="1" applyProtection="1">
      <alignment horizontal="center" vertical="center"/>
      <protection hidden="1"/>
    </xf>
    <xf numFmtId="0" fontId="2" fillId="14" borderId="32" xfId="0" applyFont="1" applyFill="1" applyBorder="1" applyAlignment="1" applyProtection="1">
      <alignment horizontal="center" vertical="center"/>
      <protection hidden="1"/>
    </xf>
    <xf numFmtId="0" fontId="2" fillId="15" borderId="32" xfId="0" applyFont="1" applyFill="1" applyBorder="1" applyAlignment="1" applyProtection="1">
      <alignment horizontal="center" vertical="center"/>
      <protection hidden="1"/>
    </xf>
    <xf numFmtId="0" fontId="2" fillId="16" borderId="32" xfId="0" applyFont="1" applyFill="1" applyBorder="1" applyAlignment="1" applyProtection="1">
      <alignment horizontal="center" vertical="center"/>
      <protection hidden="1"/>
    </xf>
    <xf numFmtId="0" fontId="2" fillId="17" borderId="32" xfId="0" applyFont="1" applyFill="1" applyBorder="1" applyAlignment="1" applyProtection="1">
      <alignment horizontal="center" vertical="center"/>
      <protection hidden="1"/>
    </xf>
    <xf numFmtId="0" fontId="2" fillId="18" borderId="32" xfId="0" applyFont="1" applyFill="1" applyBorder="1" applyAlignment="1" applyProtection="1">
      <alignment horizontal="center" vertical="center"/>
      <protection hidden="1"/>
    </xf>
    <xf numFmtId="0" fontId="2" fillId="19" borderId="32" xfId="0" applyFont="1" applyFill="1" applyBorder="1" applyAlignment="1" applyProtection="1">
      <alignment horizontal="center" vertical="center"/>
      <protection hidden="1"/>
    </xf>
    <xf numFmtId="0" fontId="2" fillId="20" borderId="32" xfId="0" applyFont="1" applyFill="1" applyBorder="1" applyAlignment="1" applyProtection="1">
      <alignment horizontal="center" vertical="center"/>
      <protection hidden="1"/>
    </xf>
    <xf numFmtId="0" fontId="2" fillId="21" borderId="32" xfId="0" applyFont="1" applyFill="1" applyBorder="1" applyAlignment="1" applyProtection="1">
      <alignment horizontal="center" vertical="center"/>
      <protection hidden="1"/>
    </xf>
    <xf numFmtId="0" fontId="2" fillId="22" borderId="32" xfId="0" applyFont="1" applyFill="1" applyBorder="1" applyAlignment="1" applyProtection="1">
      <alignment horizontal="center" vertical="center"/>
      <protection hidden="1"/>
    </xf>
    <xf numFmtId="0" fontId="2" fillId="23" borderId="32" xfId="0" applyFont="1" applyFill="1" applyBorder="1" applyAlignment="1" applyProtection="1">
      <alignment horizontal="center" vertical="center"/>
      <protection hidden="1"/>
    </xf>
    <xf numFmtId="0" fontId="2" fillId="4" borderId="32" xfId="0" applyFont="1" applyFill="1" applyBorder="1" applyAlignment="1" applyProtection="1">
      <alignment horizontal="center" vertical="center"/>
      <protection hidden="1"/>
    </xf>
    <xf numFmtId="0" fontId="2" fillId="24" borderId="32" xfId="0" applyFont="1" applyFill="1" applyBorder="1" applyAlignment="1" applyProtection="1">
      <alignment horizontal="center" vertical="center"/>
      <protection hidden="1"/>
    </xf>
    <xf numFmtId="0" fontId="2" fillId="25" borderId="32" xfId="0" applyFont="1" applyFill="1" applyBorder="1" applyAlignment="1" applyProtection="1">
      <alignment horizontal="center" vertical="center"/>
      <protection hidden="1"/>
    </xf>
    <xf numFmtId="0" fontId="2" fillId="26" borderId="32" xfId="0" applyFont="1" applyFill="1" applyBorder="1" applyAlignment="1" applyProtection="1">
      <alignment horizontal="center" vertical="center"/>
      <protection hidden="1"/>
    </xf>
    <xf numFmtId="0" fontId="2" fillId="27" borderId="32" xfId="0" applyFont="1" applyFill="1" applyBorder="1" applyAlignment="1" applyProtection="1">
      <alignment horizontal="center" vertical="center"/>
      <protection hidden="1"/>
    </xf>
    <xf numFmtId="0" fontId="2" fillId="28" borderId="32" xfId="0" applyFont="1" applyFill="1" applyBorder="1" applyAlignment="1" applyProtection="1">
      <alignment horizontal="center" vertical="center"/>
      <protection hidden="1"/>
    </xf>
    <xf numFmtId="0" fontId="2" fillId="29" borderId="32" xfId="0" applyFont="1" applyFill="1" applyBorder="1" applyAlignment="1" applyProtection="1">
      <alignment horizontal="center" vertical="center"/>
      <protection hidden="1"/>
    </xf>
    <xf numFmtId="0" fontId="2" fillId="30" borderId="32" xfId="0" applyFont="1" applyFill="1" applyBorder="1" applyAlignment="1" applyProtection="1">
      <alignment horizontal="center" vertical="center"/>
      <protection hidden="1"/>
    </xf>
    <xf numFmtId="0" fontId="2" fillId="31" borderId="32" xfId="0" applyFont="1" applyFill="1" applyBorder="1" applyAlignment="1" applyProtection="1">
      <alignment horizontal="center" vertical="center"/>
      <protection hidden="1"/>
    </xf>
    <xf numFmtId="0" fontId="2" fillId="32" borderId="32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4" borderId="32" xfId="0" applyFont="1" applyFill="1" applyBorder="1" applyAlignment="1" applyProtection="1">
      <alignment horizontal="center" vertical="center"/>
      <protection hidden="1"/>
    </xf>
    <xf numFmtId="0" fontId="2" fillId="35" borderId="32" xfId="0" applyFont="1" applyFill="1" applyBorder="1" applyAlignment="1" applyProtection="1">
      <alignment horizontal="center" vertical="center"/>
      <protection hidden="1"/>
    </xf>
    <xf numFmtId="0" fontId="2" fillId="36" borderId="32" xfId="0" applyFont="1" applyFill="1" applyBorder="1" applyAlignment="1" applyProtection="1">
      <alignment horizontal="center" vertical="center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0" fontId="2" fillId="38" borderId="32" xfId="0" applyFont="1" applyFill="1" applyBorder="1" applyAlignment="1" applyProtection="1">
      <alignment horizontal="center" vertical="center"/>
      <protection hidden="1"/>
    </xf>
    <xf numFmtId="0" fontId="2" fillId="39" borderId="32" xfId="0" applyFont="1" applyFill="1" applyBorder="1" applyAlignment="1" applyProtection="1">
      <alignment horizontal="center" vertical="center"/>
      <protection hidden="1"/>
    </xf>
    <xf numFmtId="0" fontId="2" fillId="40" borderId="32" xfId="0" applyFont="1" applyFill="1" applyBorder="1" applyAlignment="1" applyProtection="1">
      <alignment horizontal="center" vertical="center"/>
      <protection hidden="1"/>
    </xf>
    <xf numFmtId="0" fontId="2" fillId="41" borderId="32" xfId="0" applyFont="1" applyFill="1" applyBorder="1" applyAlignment="1" applyProtection="1">
      <alignment horizontal="center" vertical="center"/>
      <protection hidden="1"/>
    </xf>
    <xf numFmtId="0" fontId="2" fillId="42" borderId="32" xfId="0" applyFont="1" applyFill="1" applyBorder="1" applyAlignment="1" applyProtection="1">
      <alignment horizontal="center" vertical="center"/>
      <protection hidden="1"/>
    </xf>
    <xf numFmtId="0" fontId="2" fillId="43" borderId="32" xfId="0" applyFont="1" applyFill="1" applyBorder="1" applyAlignment="1" applyProtection="1">
      <alignment horizontal="center" vertical="center"/>
      <protection hidden="1"/>
    </xf>
    <xf numFmtId="0" fontId="2" fillId="44" borderId="32" xfId="0" applyFont="1" applyFill="1" applyBorder="1" applyAlignment="1" applyProtection="1">
      <alignment horizontal="center" vertical="center"/>
      <protection hidden="1"/>
    </xf>
    <xf numFmtId="0" fontId="2" fillId="45" borderId="32" xfId="0" applyFont="1" applyFill="1" applyBorder="1" applyAlignment="1" applyProtection="1">
      <alignment horizontal="center" vertical="center"/>
      <protection hidden="1"/>
    </xf>
    <xf numFmtId="0" fontId="2" fillId="46" borderId="32" xfId="0" applyFont="1" applyFill="1" applyBorder="1" applyAlignment="1" applyProtection="1">
      <alignment horizontal="center" vertical="center"/>
      <protection hidden="1"/>
    </xf>
    <xf numFmtId="0" fontId="2" fillId="47" borderId="32" xfId="0" applyFont="1" applyFill="1" applyBorder="1" applyAlignment="1" applyProtection="1">
      <alignment horizontal="center" vertical="center"/>
      <protection hidden="1"/>
    </xf>
    <xf numFmtId="0" fontId="2" fillId="48" borderId="32" xfId="0" applyFont="1" applyFill="1" applyBorder="1" applyAlignment="1" applyProtection="1">
      <alignment horizontal="center" vertical="center"/>
      <protection hidden="1"/>
    </xf>
    <xf numFmtId="0" fontId="2" fillId="49" borderId="32" xfId="0" applyFont="1" applyFill="1" applyBorder="1" applyAlignment="1" applyProtection="1">
      <alignment horizontal="center" vertical="center"/>
      <protection hidden="1"/>
    </xf>
    <xf numFmtId="0" fontId="2" fillId="50" borderId="32" xfId="0" applyFont="1" applyFill="1" applyBorder="1" applyAlignment="1" applyProtection="1">
      <alignment horizontal="center" vertical="center"/>
      <protection hidden="1"/>
    </xf>
    <xf numFmtId="0" fontId="2" fillId="51" borderId="32" xfId="0" applyFont="1" applyFill="1" applyBorder="1" applyAlignment="1" applyProtection="1">
      <alignment horizontal="center" vertical="center"/>
      <protection hidden="1"/>
    </xf>
    <xf numFmtId="0" fontId="2" fillId="52" borderId="32" xfId="0" applyFont="1" applyFill="1" applyBorder="1" applyAlignment="1" applyProtection="1">
      <alignment horizontal="center" vertical="center"/>
      <protection hidden="1"/>
    </xf>
    <xf numFmtId="0" fontId="2" fillId="53" borderId="32" xfId="0" applyFont="1" applyFill="1" applyBorder="1" applyAlignment="1" applyProtection="1">
      <alignment horizontal="center" vertical="center"/>
      <protection hidden="1"/>
    </xf>
    <xf numFmtId="0" fontId="2" fillId="54" borderId="32" xfId="0" applyFont="1" applyFill="1" applyBorder="1" applyAlignment="1" applyProtection="1">
      <alignment horizontal="center" vertical="center"/>
      <protection hidden="1"/>
    </xf>
    <xf numFmtId="0" fontId="2" fillId="55" borderId="32" xfId="0" applyFont="1" applyFill="1" applyBorder="1" applyAlignment="1" applyProtection="1">
      <alignment horizontal="center" vertical="center"/>
      <protection hidden="1"/>
    </xf>
    <xf numFmtId="0" fontId="2" fillId="56" borderId="32" xfId="0" applyFont="1" applyFill="1" applyBorder="1" applyAlignment="1" applyProtection="1">
      <alignment horizontal="center" vertical="center"/>
      <protection hidden="1"/>
    </xf>
    <xf numFmtId="0" fontId="2" fillId="57" borderId="32" xfId="0" applyFont="1" applyFill="1" applyBorder="1" applyAlignment="1" applyProtection="1">
      <alignment horizontal="center" vertical="center"/>
      <protection hidden="1"/>
    </xf>
    <xf numFmtId="0" fontId="2" fillId="58" borderId="32" xfId="0" applyFont="1" applyFill="1" applyBorder="1" applyAlignment="1" applyProtection="1">
      <alignment horizontal="center" vertical="center"/>
      <protection hidden="1"/>
    </xf>
    <xf numFmtId="0" fontId="2" fillId="59" borderId="32" xfId="0" applyFont="1" applyFill="1" applyBorder="1" applyAlignment="1" applyProtection="1">
      <alignment horizontal="center" vertical="center"/>
      <protection hidden="1"/>
    </xf>
    <xf numFmtId="0" fontId="2" fillId="60" borderId="32" xfId="0" applyFont="1" applyFill="1" applyBorder="1" applyAlignment="1" applyProtection="1">
      <alignment horizontal="center" vertical="center"/>
      <protection hidden="1"/>
    </xf>
    <xf numFmtId="0" fontId="2" fillId="61" borderId="32" xfId="0" applyFont="1" applyFill="1" applyBorder="1" applyAlignment="1" applyProtection="1">
      <alignment horizontal="center" vertical="center"/>
      <protection hidden="1"/>
    </xf>
    <xf numFmtId="0" fontId="2" fillId="62" borderId="32" xfId="0" applyFont="1" applyFill="1" applyBorder="1" applyAlignment="1" applyProtection="1">
      <alignment horizontal="center" vertical="center"/>
      <protection hidden="1"/>
    </xf>
    <xf numFmtId="0" fontId="2" fillId="63" borderId="32" xfId="0" applyFont="1" applyFill="1" applyBorder="1" applyAlignment="1" applyProtection="1">
      <alignment horizontal="center" vertical="center"/>
      <protection hidden="1"/>
    </xf>
    <xf numFmtId="0" fontId="2" fillId="64" borderId="32" xfId="0" applyFont="1" applyFill="1" applyBorder="1" applyAlignment="1" applyProtection="1">
      <alignment horizontal="center" vertical="center"/>
      <protection hidden="1"/>
    </xf>
    <xf numFmtId="0" fontId="2" fillId="65" borderId="32" xfId="0" applyFont="1" applyFill="1" applyBorder="1" applyAlignment="1" applyProtection="1">
      <alignment horizontal="center" vertical="center"/>
      <protection hidden="1"/>
    </xf>
    <xf numFmtId="0" fontId="2" fillId="66" borderId="32" xfId="0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2" fillId="67" borderId="32" xfId="0" applyFont="1" applyFill="1" applyBorder="1" applyAlignment="1" applyProtection="1">
      <alignment horizontal="center" vertical="center"/>
      <protection hidden="1"/>
    </xf>
    <xf numFmtId="0" fontId="2" fillId="68" borderId="32" xfId="0" applyFont="1" applyFill="1" applyBorder="1" applyAlignment="1" applyProtection="1">
      <alignment horizontal="center" vertical="center"/>
      <protection hidden="1"/>
    </xf>
    <xf numFmtId="0" fontId="2" fillId="69" borderId="32" xfId="0" applyFont="1" applyFill="1" applyBorder="1" applyAlignment="1" applyProtection="1">
      <alignment horizontal="center" vertical="center"/>
      <protection hidden="1"/>
    </xf>
    <xf numFmtId="0" fontId="2" fillId="70" borderId="32" xfId="0" applyFont="1" applyFill="1" applyBorder="1" applyAlignment="1" applyProtection="1">
      <alignment horizontal="center" vertical="center"/>
      <protection hidden="1"/>
    </xf>
    <xf numFmtId="0" fontId="2" fillId="71" borderId="32" xfId="0" applyFont="1" applyFill="1" applyBorder="1" applyAlignment="1" applyProtection="1">
      <alignment horizontal="center" vertical="center"/>
      <protection hidden="1"/>
    </xf>
    <xf numFmtId="0" fontId="2" fillId="72" borderId="32" xfId="0" applyFont="1" applyFill="1" applyBorder="1" applyAlignment="1" applyProtection="1">
      <alignment horizontal="center" vertical="center"/>
      <protection hidden="1"/>
    </xf>
    <xf numFmtId="0" fontId="2" fillId="73" borderId="32" xfId="0" applyFont="1" applyFill="1" applyBorder="1" applyAlignment="1" applyProtection="1">
      <alignment horizontal="center" vertical="center"/>
      <protection hidden="1"/>
    </xf>
    <xf numFmtId="0" fontId="2" fillId="74" borderId="32" xfId="0" applyFont="1" applyFill="1" applyBorder="1" applyAlignment="1" applyProtection="1">
      <alignment horizontal="center" vertical="center"/>
      <protection hidden="1"/>
    </xf>
    <xf numFmtId="0" fontId="2" fillId="75" borderId="32" xfId="0" applyFont="1" applyFill="1" applyBorder="1" applyAlignment="1" applyProtection="1">
      <alignment horizontal="center" vertical="center"/>
      <protection hidden="1"/>
    </xf>
    <xf numFmtId="0" fontId="2" fillId="76" borderId="32" xfId="0" applyFont="1" applyFill="1" applyBorder="1" applyAlignment="1" applyProtection="1">
      <alignment horizontal="center" vertical="center"/>
      <protection hidden="1"/>
    </xf>
    <xf numFmtId="0" fontId="2" fillId="77" borderId="32" xfId="0" applyFont="1" applyFill="1" applyBorder="1" applyAlignment="1" applyProtection="1">
      <alignment horizontal="center" vertical="center"/>
      <protection hidden="1"/>
    </xf>
    <xf numFmtId="0" fontId="2" fillId="78" borderId="32" xfId="0" applyFont="1" applyFill="1" applyBorder="1" applyAlignment="1" applyProtection="1">
      <alignment horizontal="center" vertical="center"/>
      <protection hidden="1"/>
    </xf>
    <xf numFmtId="0" fontId="2" fillId="79" borderId="32" xfId="0" applyFont="1" applyFill="1" applyBorder="1" applyAlignment="1" applyProtection="1">
      <alignment horizontal="center" vertical="center"/>
      <protection hidden="1"/>
    </xf>
    <xf numFmtId="0" fontId="2" fillId="80" borderId="32" xfId="0" applyFont="1" applyFill="1" applyBorder="1" applyAlignment="1" applyProtection="1">
      <alignment horizontal="center" vertical="center"/>
      <protection hidden="1"/>
    </xf>
    <xf numFmtId="0" fontId="2" fillId="81" borderId="32" xfId="0" applyFont="1" applyFill="1" applyBorder="1" applyAlignment="1" applyProtection="1">
      <alignment horizontal="center" vertical="center"/>
      <protection hidden="1"/>
    </xf>
    <xf numFmtId="0" fontId="2" fillId="82" borderId="32" xfId="0" applyFont="1" applyFill="1" applyBorder="1" applyAlignment="1" applyProtection="1">
      <alignment horizontal="center" vertical="center"/>
      <protection hidden="1"/>
    </xf>
    <xf numFmtId="0" fontId="2" fillId="83" borderId="32" xfId="0" applyFont="1" applyFill="1" applyBorder="1" applyAlignment="1" applyProtection="1">
      <alignment horizontal="center" vertical="center"/>
      <protection hidden="1"/>
    </xf>
    <xf numFmtId="0" fontId="2" fillId="84" borderId="32" xfId="0" applyFont="1" applyFill="1" applyBorder="1" applyAlignment="1" applyProtection="1">
      <alignment horizontal="center" vertical="center"/>
      <protection hidden="1"/>
    </xf>
    <xf numFmtId="0" fontId="2" fillId="85" borderId="32" xfId="0" applyFont="1" applyFill="1" applyBorder="1" applyAlignment="1" applyProtection="1">
      <alignment horizontal="center" vertical="center"/>
      <protection hidden="1"/>
    </xf>
    <xf numFmtId="0" fontId="2" fillId="86" borderId="32" xfId="0" applyFont="1" applyFill="1" applyBorder="1" applyAlignment="1" applyProtection="1">
      <alignment horizontal="center" vertical="center"/>
      <protection hidden="1"/>
    </xf>
    <xf numFmtId="0" fontId="2" fillId="87" borderId="32" xfId="0" applyFont="1" applyFill="1" applyBorder="1" applyAlignment="1" applyProtection="1">
      <alignment horizontal="center" vertical="center"/>
      <protection hidden="1"/>
    </xf>
    <xf numFmtId="0" fontId="2" fillId="88" borderId="32" xfId="0" applyFont="1" applyFill="1" applyBorder="1" applyAlignment="1" applyProtection="1">
      <alignment horizontal="center" vertical="center"/>
      <protection hidden="1"/>
    </xf>
    <xf numFmtId="0" fontId="2" fillId="89" borderId="32" xfId="0" applyFont="1" applyFill="1" applyBorder="1" applyAlignment="1" applyProtection="1">
      <alignment horizontal="center" vertical="center"/>
      <protection hidden="1"/>
    </xf>
    <xf numFmtId="0" fontId="2" fillId="90" borderId="32" xfId="0" applyFont="1" applyFill="1" applyBorder="1" applyAlignment="1" applyProtection="1">
      <alignment horizontal="center" vertical="center"/>
      <protection hidden="1"/>
    </xf>
    <xf numFmtId="0" fontId="2" fillId="91" borderId="32" xfId="0" applyFont="1" applyFill="1" applyBorder="1" applyAlignment="1" applyProtection="1">
      <alignment horizontal="center" vertical="center"/>
      <protection hidden="1"/>
    </xf>
    <xf numFmtId="0" fontId="2" fillId="92" borderId="32" xfId="0" applyFont="1" applyFill="1" applyBorder="1" applyAlignment="1" applyProtection="1">
      <alignment horizontal="center" vertical="center"/>
      <protection hidden="1"/>
    </xf>
    <xf numFmtId="0" fontId="2" fillId="93" borderId="32" xfId="0" applyFont="1" applyFill="1" applyBorder="1" applyAlignment="1" applyProtection="1">
      <alignment horizontal="center" vertical="center"/>
      <protection hidden="1"/>
    </xf>
    <xf numFmtId="0" fontId="2" fillId="94" borderId="32" xfId="0" applyFont="1" applyFill="1" applyBorder="1" applyAlignment="1" applyProtection="1">
      <alignment horizontal="center" vertical="center"/>
      <protection hidden="1"/>
    </xf>
    <xf numFmtId="0" fontId="2" fillId="95" borderId="32" xfId="0" applyFont="1" applyFill="1" applyBorder="1" applyAlignment="1" applyProtection="1">
      <alignment horizontal="center" vertical="center"/>
      <protection hidden="1"/>
    </xf>
    <xf numFmtId="0" fontId="2" fillId="96" borderId="32" xfId="0" applyFont="1" applyFill="1" applyBorder="1" applyAlignment="1" applyProtection="1">
      <alignment horizontal="center" vertical="center"/>
      <protection hidden="1"/>
    </xf>
    <xf numFmtId="0" fontId="2" fillId="97" borderId="32" xfId="0" applyFont="1" applyFill="1" applyBorder="1" applyAlignment="1" applyProtection="1">
      <alignment horizontal="center" vertical="center"/>
      <protection hidden="1"/>
    </xf>
    <xf numFmtId="0" fontId="2" fillId="98" borderId="32" xfId="0" applyFont="1" applyFill="1" applyBorder="1" applyAlignment="1" applyProtection="1">
      <alignment horizontal="center" vertical="center"/>
      <protection hidden="1"/>
    </xf>
    <xf numFmtId="0" fontId="2" fillId="99" borderId="32" xfId="0" applyFont="1" applyFill="1" applyBorder="1" applyAlignment="1" applyProtection="1">
      <alignment horizontal="center" vertical="center"/>
      <protection hidden="1"/>
    </xf>
    <xf numFmtId="0" fontId="2" fillId="100" borderId="32" xfId="0" applyFont="1" applyFill="1" applyBorder="1" applyAlignment="1" applyProtection="1">
      <alignment horizontal="center" vertical="center"/>
      <protection hidden="1"/>
    </xf>
    <xf numFmtId="0" fontId="2" fillId="101" borderId="32" xfId="0" applyFont="1" applyFill="1" applyBorder="1" applyAlignment="1" applyProtection="1">
      <alignment horizontal="center" vertical="center"/>
      <protection hidden="1"/>
    </xf>
    <xf numFmtId="0" fontId="2" fillId="102" borderId="32" xfId="0" applyFont="1" applyFill="1" applyBorder="1" applyAlignment="1" applyProtection="1">
      <alignment horizontal="center" vertical="center"/>
      <protection hidden="1"/>
    </xf>
    <xf numFmtId="0" fontId="2" fillId="103" borderId="32" xfId="0" applyFont="1" applyFill="1" applyBorder="1" applyAlignment="1" applyProtection="1">
      <alignment horizontal="center" vertical="center"/>
      <protection hidden="1"/>
    </xf>
    <xf numFmtId="0" fontId="2" fillId="104" borderId="32" xfId="0" applyFont="1" applyFill="1" applyBorder="1" applyAlignment="1" applyProtection="1">
      <alignment horizontal="center" vertical="center"/>
      <protection hidden="1"/>
    </xf>
    <xf numFmtId="0" fontId="2" fillId="105" borderId="32" xfId="0" applyFont="1" applyFill="1" applyBorder="1" applyAlignment="1" applyProtection="1">
      <alignment horizontal="center" vertical="center"/>
      <protection hidden="1"/>
    </xf>
    <xf numFmtId="0" fontId="2" fillId="106" borderId="32" xfId="0" applyFont="1" applyFill="1" applyBorder="1" applyAlignment="1" applyProtection="1">
      <alignment horizontal="center" vertical="center"/>
      <protection hidden="1"/>
    </xf>
    <xf numFmtId="0" fontId="2" fillId="107" borderId="32" xfId="0" applyFont="1" applyFill="1" applyBorder="1" applyAlignment="1" applyProtection="1">
      <alignment horizontal="center" vertical="center"/>
      <protection hidden="1"/>
    </xf>
    <xf numFmtId="0" fontId="2" fillId="108" borderId="32" xfId="0" applyFont="1" applyFill="1" applyBorder="1" applyAlignment="1" applyProtection="1">
      <alignment horizontal="center" vertical="center"/>
      <protection hidden="1"/>
    </xf>
    <xf numFmtId="0" fontId="2" fillId="109" borderId="32" xfId="0" applyFont="1" applyFill="1" applyBorder="1" applyAlignment="1" applyProtection="1">
      <alignment horizontal="center" vertical="center"/>
      <protection hidden="1"/>
    </xf>
    <xf numFmtId="0" fontId="2" fillId="110" borderId="32" xfId="0" applyFont="1" applyFill="1" applyBorder="1" applyAlignment="1" applyProtection="1">
      <alignment horizontal="center" vertical="center"/>
      <protection hidden="1"/>
    </xf>
    <xf numFmtId="0" fontId="2" fillId="111" borderId="32" xfId="0" applyFont="1" applyFill="1" applyBorder="1" applyAlignment="1" applyProtection="1">
      <alignment horizontal="center" vertical="center"/>
      <protection hidden="1"/>
    </xf>
    <xf numFmtId="0" fontId="2" fillId="112" borderId="32" xfId="0" applyFont="1" applyFill="1" applyBorder="1" applyAlignment="1" applyProtection="1">
      <alignment horizontal="center" vertical="center"/>
      <protection hidden="1"/>
    </xf>
    <xf numFmtId="0" fontId="2" fillId="113" borderId="32" xfId="0" applyFont="1" applyFill="1" applyBorder="1" applyAlignment="1" applyProtection="1">
      <alignment horizontal="center" vertical="center"/>
      <protection hidden="1"/>
    </xf>
    <xf numFmtId="0" fontId="2" fillId="114" borderId="32" xfId="0" applyFont="1" applyFill="1" applyBorder="1" applyAlignment="1" applyProtection="1">
      <alignment horizontal="center" vertical="center"/>
      <protection hidden="1"/>
    </xf>
    <xf numFmtId="0" fontId="2" fillId="115" borderId="32" xfId="0" applyFont="1" applyFill="1" applyBorder="1" applyAlignment="1" applyProtection="1">
      <alignment horizontal="center" vertical="center"/>
      <protection hidden="1"/>
    </xf>
    <xf numFmtId="0" fontId="2" fillId="116" borderId="32" xfId="0" applyFont="1" applyFill="1" applyBorder="1" applyAlignment="1" applyProtection="1">
      <alignment horizontal="center" vertical="center"/>
      <protection hidden="1"/>
    </xf>
    <xf numFmtId="0" fontId="2" fillId="117" borderId="32" xfId="0" applyFont="1" applyFill="1" applyBorder="1" applyAlignment="1" applyProtection="1">
      <alignment horizontal="center" vertical="center"/>
      <protection hidden="1"/>
    </xf>
    <xf numFmtId="0" fontId="2" fillId="118" borderId="32" xfId="0" applyFont="1" applyFill="1" applyBorder="1" applyAlignment="1" applyProtection="1">
      <alignment horizontal="center" vertical="center"/>
      <protection hidden="1"/>
    </xf>
    <xf numFmtId="0" fontId="2" fillId="119" borderId="32" xfId="0" applyFont="1" applyFill="1" applyBorder="1" applyAlignment="1" applyProtection="1">
      <alignment horizontal="center" vertical="center"/>
      <protection hidden="1"/>
    </xf>
    <xf numFmtId="0" fontId="2" fillId="120" borderId="32" xfId="0" applyFont="1" applyFill="1" applyBorder="1" applyAlignment="1" applyProtection="1">
      <alignment horizontal="center" vertical="center"/>
      <protection hidden="1"/>
    </xf>
    <xf numFmtId="0" fontId="2" fillId="121" borderId="32" xfId="0" applyFont="1" applyFill="1" applyBorder="1" applyAlignment="1" applyProtection="1">
      <alignment horizontal="center" vertical="center"/>
      <protection hidden="1"/>
    </xf>
    <xf numFmtId="0" fontId="2" fillId="122" borderId="32" xfId="0" applyFont="1" applyFill="1" applyBorder="1" applyAlignment="1" applyProtection="1">
      <alignment horizontal="center" vertical="center"/>
      <protection hidden="1"/>
    </xf>
    <xf numFmtId="0" fontId="2" fillId="123" borderId="32" xfId="0" applyFont="1" applyFill="1" applyBorder="1" applyAlignment="1" applyProtection="1">
      <alignment horizontal="center" vertical="center"/>
      <protection hidden="1"/>
    </xf>
    <xf numFmtId="0" fontId="2" fillId="124" borderId="32" xfId="0" applyFont="1" applyFill="1" applyBorder="1" applyAlignment="1" applyProtection="1">
      <alignment horizontal="center" vertical="center"/>
      <protection hidden="1"/>
    </xf>
    <xf numFmtId="0" fontId="2" fillId="125" borderId="32" xfId="0" applyFont="1" applyFill="1" applyBorder="1" applyAlignment="1" applyProtection="1">
      <alignment horizontal="center" vertical="center"/>
      <protection hidden="1"/>
    </xf>
    <xf numFmtId="0" fontId="2" fillId="126" borderId="32" xfId="0" applyFont="1" applyFill="1" applyBorder="1" applyAlignment="1" applyProtection="1">
      <alignment horizontal="center" vertical="center"/>
      <protection hidden="1"/>
    </xf>
    <xf numFmtId="0" fontId="2" fillId="127" borderId="32" xfId="0" applyFont="1" applyFill="1" applyBorder="1" applyAlignment="1" applyProtection="1">
      <alignment horizontal="center" vertical="center"/>
      <protection hidden="1"/>
    </xf>
    <xf numFmtId="0" fontId="2" fillId="128" borderId="32" xfId="0" applyFont="1" applyFill="1" applyBorder="1" applyAlignment="1" applyProtection="1">
      <alignment horizontal="center" vertical="center"/>
      <protection hidden="1"/>
    </xf>
    <xf numFmtId="0" fontId="2" fillId="129" borderId="32" xfId="0" applyFont="1" applyFill="1" applyBorder="1" applyAlignment="1" applyProtection="1">
      <alignment horizontal="center" vertical="center"/>
      <protection hidden="1"/>
    </xf>
    <xf numFmtId="0" fontId="2" fillId="130" borderId="32" xfId="0" applyFont="1" applyFill="1" applyBorder="1" applyAlignment="1" applyProtection="1">
      <alignment horizontal="center" vertical="center"/>
      <protection hidden="1"/>
    </xf>
    <xf numFmtId="0" fontId="2" fillId="131" borderId="32" xfId="0" applyFont="1" applyFill="1" applyBorder="1" applyAlignment="1" applyProtection="1">
      <alignment horizontal="center" vertical="center"/>
      <protection hidden="1"/>
    </xf>
    <xf numFmtId="0" fontId="2" fillId="132" borderId="32" xfId="0" applyFont="1" applyFill="1" applyBorder="1" applyAlignment="1" applyProtection="1">
      <alignment horizontal="center" vertical="center"/>
      <protection hidden="1"/>
    </xf>
    <xf numFmtId="0" fontId="2" fillId="133" borderId="32" xfId="0" applyFont="1" applyFill="1" applyBorder="1" applyAlignment="1" applyProtection="1">
      <alignment horizontal="center" vertical="center"/>
      <protection hidden="1"/>
    </xf>
    <xf numFmtId="0" fontId="2" fillId="134" borderId="32" xfId="0" applyFont="1" applyFill="1" applyBorder="1" applyAlignment="1" applyProtection="1">
      <alignment horizontal="center" vertical="center"/>
      <protection hidden="1"/>
    </xf>
    <xf numFmtId="0" fontId="2" fillId="135" borderId="32" xfId="0" applyFont="1" applyFill="1" applyBorder="1" applyAlignment="1" applyProtection="1">
      <alignment horizontal="center" vertical="center"/>
      <protection hidden="1"/>
    </xf>
    <xf numFmtId="0" fontId="2" fillId="136" borderId="32" xfId="0" applyFont="1" applyFill="1" applyBorder="1" applyAlignment="1" applyProtection="1">
      <alignment horizontal="center" vertical="center"/>
      <protection hidden="1"/>
    </xf>
    <xf numFmtId="0" fontId="2" fillId="137" borderId="32" xfId="0" applyFont="1" applyFill="1" applyBorder="1" applyAlignment="1" applyProtection="1">
      <alignment horizontal="center" vertical="center"/>
      <protection hidden="1"/>
    </xf>
    <xf numFmtId="0" fontId="2" fillId="138" borderId="32" xfId="0" applyFont="1" applyFill="1" applyBorder="1" applyAlignment="1" applyProtection="1">
      <alignment horizontal="center" vertical="center"/>
      <protection hidden="1"/>
    </xf>
    <xf numFmtId="0" fontId="2" fillId="139" borderId="32" xfId="0" applyFont="1" applyFill="1" applyBorder="1" applyAlignment="1" applyProtection="1">
      <alignment horizontal="center" vertical="center"/>
      <protection hidden="1"/>
    </xf>
    <xf numFmtId="0" fontId="2" fillId="140" borderId="32" xfId="0" applyFont="1" applyFill="1" applyBorder="1" applyAlignment="1" applyProtection="1">
      <alignment horizontal="center" vertical="center"/>
      <protection hidden="1"/>
    </xf>
    <xf numFmtId="0" fontId="2" fillId="141" borderId="32" xfId="0" applyFont="1" applyFill="1" applyBorder="1" applyAlignment="1" applyProtection="1">
      <alignment horizontal="center" vertical="center"/>
      <protection hidden="1"/>
    </xf>
    <xf numFmtId="0" fontId="2" fillId="142" borderId="32" xfId="0" applyFont="1" applyFill="1" applyBorder="1" applyAlignment="1" applyProtection="1">
      <alignment horizontal="center" vertical="center"/>
      <protection hidden="1"/>
    </xf>
    <xf numFmtId="0" fontId="2" fillId="143" borderId="32" xfId="0" applyFont="1" applyFill="1" applyBorder="1" applyAlignment="1" applyProtection="1">
      <alignment horizontal="center" vertical="center"/>
      <protection hidden="1"/>
    </xf>
    <xf numFmtId="0" fontId="2" fillId="144" borderId="32" xfId="0" applyFont="1" applyFill="1" applyBorder="1" applyAlignment="1" applyProtection="1">
      <alignment horizontal="center" vertical="center"/>
      <protection hidden="1"/>
    </xf>
    <xf numFmtId="0" fontId="2" fillId="145" borderId="32" xfId="0" applyFont="1" applyFill="1" applyBorder="1" applyAlignment="1" applyProtection="1">
      <alignment horizontal="center" vertical="center"/>
      <protection hidden="1"/>
    </xf>
    <xf numFmtId="0" fontId="2" fillId="146" borderId="32" xfId="0" applyFont="1" applyFill="1" applyBorder="1" applyAlignment="1" applyProtection="1">
      <alignment horizontal="center" vertical="center"/>
      <protection hidden="1"/>
    </xf>
    <xf numFmtId="0" fontId="2" fillId="147" borderId="32" xfId="0" applyFont="1" applyFill="1" applyBorder="1" applyAlignment="1" applyProtection="1">
      <alignment horizontal="center" vertical="center"/>
      <protection hidden="1"/>
    </xf>
    <xf numFmtId="0" fontId="2" fillId="148" borderId="32" xfId="0" applyFont="1" applyFill="1" applyBorder="1" applyAlignment="1" applyProtection="1">
      <alignment horizontal="center" vertical="center"/>
      <protection hidden="1"/>
    </xf>
    <xf numFmtId="0" fontId="2" fillId="149" borderId="32" xfId="0" applyFont="1" applyFill="1" applyBorder="1" applyAlignment="1" applyProtection="1">
      <alignment horizontal="center" vertical="center"/>
      <protection hidden="1"/>
    </xf>
    <xf numFmtId="0" fontId="2" fillId="150" borderId="32" xfId="0" applyFont="1" applyFill="1" applyBorder="1" applyAlignment="1" applyProtection="1">
      <alignment horizontal="center" vertical="center"/>
      <protection hidden="1"/>
    </xf>
    <xf numFmtId="0" fontId="2" fillId="151" borderId="32" xfId="0" applyFont="1" applyFill="1" applyBorder="1" applyAlignment="1" applyProtection="1">
      <alignment horizontal="center" vertical="center"/>
      <protection hidden="1"/>
    </xf>
    <xf numFmtId="0" fontId="2" fillId="152" borderId="32" xfId="0" applyFont="1" applyFill="1" applyBorder="1" applyAlignment="1" applyProtection="1">
      <alignment horizontal="center" vertical="center"/>
      <protection hidden="1"/>
    </xf>
    <xf numFmtId="0" fontId="2" fillId="153" borderId="32" xfId="0" applyFont="1" applyFill="1" applyBorder="1" applyAlignment="1" applyProtection="1">
      <alignment horizontal="center" vertical="center"/>
      <protection hidden="1"/>
    </xf>
    <xf numFmtId="0" fontId="2" fillId="154" borderId="32" xfId="0" applyFont="1" applyFill="1" applyBorder="1" applyAlignment="1" applyProtection="1">
      <alignment horizontal="center" vertical="center"/>
      <protection hidden="1"/>
    </xf>
    <xf numFmtId="0" fontId="2" fillId="155" borderId="32" xfId="0" applyFont="1" applyFill="1" applyBorder="1" applyAlignment="1" applyProtection="1">
      <alignment horizontal="center" vertical="center"/>
      <protection hidden="1"/>
    </xf>
    <xf numFmtId="0" fontId="2" fillId="156" borderId="32" xfId="0" applyFont="1" applyFill="1" applyBorder="1" applyAlignment="1" applyProtection="1">
      <alignment horizontal="center" vertical="center"/>
      <protection hidden="1"/>
    </xf>
    <xf numFmtId="0" fontId="2" fillId="157" borderId="32" xfId="0" applyFont="1" applyFill="1" applyBorder="1" applyAlignment="1" applyProtection="1">
      <alignment horizontal="center" vertical="center"/>
      <protection hidden="1"/>
    </xf>
    <xf numFmtId="0" fontId="2" fillId="158" borderId="32" xfId="0" applyFont="1" applyFill="1" applyBorder="1" applyAlignment="1" applyProtection="1">
      <alignment horizontal="center" vertical="center"/>
      <protection hidden="1"/>
    </xf>
    <xf numFmtId="0" fontId="2" fillId="159" borderId="32" xfId="0" applyFont="1" applyFill="1" applyBorder="1" applyAlignment="1" applyProtection="1">
      <alignment horizontal="center" vertical="center"/>
      <protection hidden="1"/>
    </xf>
    <xf numFmtId="0" fontId="2" fillId="160" borderId="32" xfId="0" applyFont="1" applyFill="1" applyBorder="1" applyAlignment="1" applyProtection="1">
      <alignment horizontal="center" vertical="center"/>
      <protection hidden="1"/>
    </xf>
    <xf numFmtId="0" fontId="2" fillId="161" borderId="32" xfId="0" applyFont="1" applyFill="1" applyBorder="1" applyAlignment="1" applyProtection="1">
      <alignment horizontal="center" vertical="center"/>
      <protection hidden="1"/>
    </xf>
    <xf numFmtId="0" fontId="2" fillId="162" borderId="32" xfId="0" applyFont="1" applyFill="1" applyBorder="1" applyAlignment="1" applyProtection="1">
      <alignment horizontal="center" vertical="center"/>
      <protection hidden="1"/>
    </xf>
    <xf numFmtId="0" fontId="2" fillId="163" borderId="32" xfId="0" applyFont="1" applyFill="1" applyBorder="1" applyAlignment="1" applyProtection="1">
      <alignment horizontal="center" vertical="center"/>
      <protection hidden="1"/>
    </xf>
    <xf numFmtId="0" fontId="2" fillId="164" borderId="32" xfId="0" applyFont="1" applyFill="1" applyBorder="1" applyAlignment="1" applyProtection="1">
      <alignment horizontal="center" vertical="center"/>
      <protection hidden="1"/>
    </xf>
    <xf numFmtId="0" fontId="2" fillId="165" borderId="32" xfId="0" applyFont="1" applyFill="1" applyBorder="1" applyAlignment="1" applyProtection="1">
      <alignment horizontal="center" vertical="center"/>
      <protection hidden="1"/>
    </xf>
    <xf numFmtId="0" fontId="2" fillId="166" borderId="32" xfId="0" applyFont="1" applyFill="1" applyBorder="1" applyAlignment="1" applyProtection="1">
      <alignment horizontal="center" vertical="center"/>
      <protection hidden="1"/>
    </xf>
    <xf numFmtId="0" fontId="2" fillId="167" borderId="32" xfId="0" applyFont="1" applyFill="1" applyBorder="1" applyAlignment="1" applyProtection="1">
      <alignment horizontal="center" vertical="center"/>
      <protection hidden="1"/>
    </xf>
    <xf numFmtId="0" fontId="2" fillId="168" borderId="32" xfId="0" applyFont="1" applyFill="1" applyBorder="1" applyAlignment="1" applyProtection="1">
      <alignment horizontal="center" vertical="center"/>
      <protection hidden="1"/>
    </xf>
    <xf numFmtId="0" fontId="2" fillId="169" borderId="32" xfId="0" applyFont="1" applyFill="1" applyBorder="1" applyAlignment="1" applyProtection="1">
      <alignment horizontal="center" vertical="center"/>
      <protection hidden="1"/>
    </xf>
    <xf numFmtId="0" fontId="2" fillId="170" borderId="32" xfId="0" applyFont="1" applyFill="1" applyBorder="1" applyAlignment="1" applyProtection="1">
      <alignment horizontal="center" vertical="center"/>
      <protection hidden="1"/>
    </xf>
    <xf numFmtId="0" fontId="2" fillId="171" borderId="32" xfId="0" applyFont="1" applyFill="1" applyBorder="1" applyAlignment="1" applyProtection="1">
      <alignment horizontal="center" vertical="center"/>
      <protection hidden="1"/>
    </xf>
    <xf numFmtId="0" fontId="2" fillId="172" borderId="32" xfId="0" applyFont="1" applyFill="1" applyBorder="1" applyAlignment="1" applyProtection="1">
      <alignment horizontal="center" vertical="center"/>
      <protection hidden="1"/>
    </xf>
    <xf numFmtId="0" fontId="2" fillId="173" borderId="32" xfId="0" applyFont="1" applyFill="1" applyBorder="1" applyAlignment="1" applyProtection="1">
      <alignment horizontal="center" vertical="center"/>
      <protection hidden="1"/>
    </xf>
    <xf numFmtId="0" fontId="2" fillId="174" borderId="32" xfId="0" applyFont="1" applyFill="1" applyBorder="1" applyAlignment="1" applyProtection="1">
      <alignment horizontal="center" vertical="center"/>
      <protection hidden="1"/>
    </xf>
    <xf numFmtId="0" fontId="2" fillId="175" borderId="32" xfId="0" applyFont="1" applyFill="1" applyBorder="1" applyAlignment="1" applyProtection="1">
      <alignment horizontal="center" vertical="center"/>
      <protection hidden="1"/>
    </xf>
    <xf numFmtId="0" fontId="2" fillId="176" borderId="32" xfId="0" applyFont="1" applyFill="1" applyBorder="1" applyAlignment="1" applyProtection="1">
      <alignment horizontal="center" vertical="center"/>
      <protection hidden="1"/>
    </xf>
    <xf numFmtId="0" fontId="2" fillId="177" borderId="32" xfId="0" applyFont="1" applyFill="1" applyBorder="1" applyAlignment="1" applyProtection="1">
      <alignment horizontal="center" vertical="center"/>
      <protection hidden="1"/>
    </xf>
    <xf numFmtId="0" fontId="2" fillId="178" borderId="32" xfId="0" applyFont="1" applyFill="1" applyBorder="1" applyAlignment="1" applyProtection="1">
      <alignment horizontal="center" vertical="center"/>
      <protection hidden="1"/>
    </xf>
    <xf numFmtId="0" fontId="2" fillId="179" borderId="32" xfId="0" applyFont="1" applyFill="1" applyBorder="1" applyAlignment="1" applyProtection="1">
      <alignment horizontal="center" vertical="center"/>
      <protection hidden="1"/>
    </xf>
    <xf numFmtId="0" fontId="2" fillId="180" borderId="32" xfId="0" applyFont="1" applyFill="1" applyBorder="1" applyAlignment="1" applyProtection="1">
      <alignment horizontal="center" vertical="center"/>
      <protection hidden="1"/>
    </xf>
    <xf numFmtId="0" fontId="2" fillId="181" borderId="32" xfId="0" applyFont="1" applyFill="1" applyBorder="1" applyAlignment="1" applyProtection="1">
      <alignment horizontal="center" vertical="center"/>
      <protection hidden="1"/>
    </xf>
    <xf numFmtId="0" fontId="2" fillId="182" borderId="32" xfId="0" applyFont="1" applyFill="1" applyBorder="1" applyAlignment="1" applyProtection="1">
      <alignment horizontal="center" vertical="center"/>
      <protection hidden="1"/>
    </xf>
    <xf numFmtId="0" fontId="2" fillId="183" borderId="32" xfId="0" applyFont="1" applyFill="1" applyBorder="1" applyAlignment="1" applyProtection="1">
      <alignment horizontal="center" vertical="center"/>
      <protection hidden="1"/>
    </xf>
    <xf numFmtId="0" fontId="2" fillId="184" borderId="32" xfId="0" applyFont="1" applyFill="1" applyBorder="1" applyAlignment="1" applyProtection="1">
      <alignment horizontal="center" vertical="center"/>
      <protection hidden="1"/>
    </xf>
    <xf numFmtId="0" fontId="2" fillId="185" borderId="32" xfId="0" applyFont="1" applyFill="1" applyBorder="1" applyAlignment="1" applyProtection="1">
      <alignment horizontal="center" vertical="center"/>
      <protection hidden="1"/>
    </xf>
    <xf numFmtId="0" fontId="2" fillId="186" borderId="32" xfId="0" applyFont="1" applyFill="1" applyBorder="1" applyAlignment="1" applyProtection="1">
      <alignment horizontal="center" vertical="center"/>
      <protection hidden="1"/>
    </xf>
    <xf numFmtId="0" fontId="2" fillId="187" borderId="32" xfId="0" applyFont="1" applyFill="1" applyBorder="1" applyAlignment="1" applyProtection="1">
      <alignment horizontal="center" vertical="center"/>
      <protection hidden="1"/>
    </xf>
    <xf numFmtId="0" fontId="2" fillId="188" borderId="32" xfId="0" applyFont="1" applyFill="1" applyBorder="1" applyAlignment="1" applyProtection="1">
      <alignment horizontal="center" vertical="center"/>
      <protection hidden="1"/>
    </xf>
    <xf numFmtId="0" fontId="2" fillId="189" borderId="32" xfId="0" applyFont="1" applyFill="1" applyBorder="1" applyAlignment="1" applyProtection="1">
      <alignment horizontal="center" vertical="center"/>
      <protection hidden="1"/>
    </xf>
    <xf numFmtId="0" fontId="2" fillId="190" borderId="32" xfId="0" applyFont="1" applyFill="1" applyBorder="1" applyAlignment="1" applyProtection="1">
      <alignment horizontal="center" vertical="center"/>
      <protection hidden="1"/>
    </xf>
    <xf numFmtId="0" fontId="2" fillId="191" borderId="32" xfId="0" applyFont="1" applyFill="1" applyBorder="1" applyAlignment="1" applyProtection="1">
      <alignment horizontal="center" vertical="center"/>
      <protection hidden="1"/>
    </xf>
    <xf numFmtId="0" fontId="2" fillId="192" borderId="32" xfId="0" applyFont="1" applyFill="1" applyBorder="1" applyAlignment="1" applyProtection="1">
      <alignment horizontal="center" vertical="center"/>
      <protection hidden="1"/>
    </xf>
    <xf numFmtId="0" fontId="2" fillId="193" borderId="32" xfId="0" applyFont="1" applyFill="1" applyBorder="1" applyAlignment="1" applyProtection="1">
      <alignment horizontal="center" vertical="center"/>
      <protection hidden="1"/>
    </xf>
    <xf numFmtId="0" fontId="2" fillId="194" borderId="32" xfId="0" applyFont="1" applyFill="1" applyBorder="1" applyAlignment="1" applyProtection="1">
      <alignment horizontal="center" vertical="center"/>
      <protection hidden="1"/>
    </xf>
    <xf numFmtId="0" fontId="2" fillId="195" borderId="32" xfId="0" applyFont="1" applyFill="1" applyBorder="1" applyAlignment="1" applyProtection="1">
      <alignment horizontal="center" vertical="center"/>
      <protection hidden="1"/>
    </xf>
    <xf numFmtId="0" fontId="2" fillId="196" borderId="32" xfId="0" applyFont="1" applyFill="1" applyBorder="1" applyAlignment="1" applyProtection="1">
      <alignment horizontal="center" vertical="center"/>
      <protection hidden="1"/>
    </xf>
    <xf numFmtId="0" fontId="2" fillId="197" borderId="32" xfId="0" applyFont="1" applyFill="1" applyBorder="1" applyAlignment="1" applyProtection="1">
      <alignment horizontal="center" vertical="center"/>
      <protection hidden="1"/>
    </xf>
    <xf numFmtId="0" fontId="2" fillId="198" borderId="32" xfId="0" applyFont="1" applyFill="1" applyBorder="1" applyAlignment="1" applyProtection="1">
      <alignment horizontal="center" vertical="center"/>
      <protection hidden="1"/>
    </xf>
    <xf numFmtId="0" fontId="2" fillId="199" borderId="32" xfId="0" applyFont="1" applyFill="1" applyBorder="1" applyAlignment="1" applyProtection="1">
      <alignment horizontal="center" vertical="center"/>
      <protection hidden="1"/>
    </xf>
    <xf numFmtId="0" fontId="2" fillId="200" borderId="32" xfId="0" applyFont="1" applyFill="1" applyBorder="1" applyAlignment="1" applyProtection="1">
      <alignment horizontal="center" vertical="center"/>
      <protection hidden="1"/>
    </xf>
    <xf numFmtId="0" fontId="2" fillId="201" borderId="32" xfId="0" applyFont="1" applyFill="1" applyBorder="1" applyAlignment="1" applyProtection="1">
      <alignment horizontal="center" vertical="center"/>
      <protection hidden="1"/>
    </xf>
    <xf numFmtId="0" fontId="2" fillId="202" borderId="32" xfId="0" applyFont="1" applyFill="1" applyBorder="1" applyAlignment="1" applyProtection="1">
      <alignment horizontal="center" vertical="center"/>
      <protection hidden="1"/>
    </xf>
    <xf numFmtId="0" fontId="2" fillId="203" borderId="32" xfId="0" applyFont="1" applyFill="1" applyBorder="1" applyAlignment="1" applyProtection="1">
      <alignment horizontal="center" vertical="center"/>
      <protection hidden="1"/>
    </xf>
    <xf numFmtId="0" fontId="2" fillId="204" borderId="32" xfId="0" applyFont="1" applyFill="1" applyBorder="1" applyAlignment="1" applyProtection="1">
      <alignment horizontal="center" vertical="center"/>
      <protection hidden="1"/>
    </xf>
    <xf numFmtId="0" fontId="2" fillId="205" borderId="32" xfId="0" applyFont="1" applyFill="1" applyBorder="1" applyAlignment="1" applyProtection="1">
      <alignment horizontal="center" vertical="center"/>
      <protection hidden="1"/>
    </xf>
    <xf numFmtId="0" fontId="2" fillId="206" borderId="32" xfId="0" applyFont="1" applyFill="1" applyBorder="1" applyAlignment="1" applyProtection="1">
      <alignment horizontal="center" vertical="center"/>
      <protection hidden="1"/>
    </xf>
    <xf numFmtId="0" fontId="2" fillId="207" borderId="32" xfId="0" applyFont="1" applyFill="1" applyBorder="1" applyAlignment="1" applyProtection="1">
      <alignment horizontal="center" vertical="center"/>
      <protection hidden="1"/>
    </xf>
    <xf numFmtId="0" fontId="2" fillId="208" borderId="32" xfId="0" applyFont="1" applyFill="1" applyBorder="1" applyAlignment="1" applyProtection="1">
      <alignment horizontal="center" vertical="center"/>
      <protection hidden="1"/>
    </xf>
    <xf numFmtId="0" fontId="2" fillId="209" borderId="32" xfId="0" applyFont="1" applyFill="1" applyBorder="1" applyAlignment="1" applyProtection="1">
      <alignment horizontal="center" vertical="center"/>
      <protection hidden="1"/>
    </xf>
    <xf numFmtId="0" fontId="2" fillId="210" borderId="32" xfId="0" applyFont="1" applyFill="1" applyBorder="1" applyAlignment="1" applyProtection="1">
      <alignment horizontal="center" vertical="center"/>
      <protection hidden="1"/>
    </xf>
    <xf numFmtId="0" fontId="2" fillId="211" borderId="32" xfId="0" applyFont="1" applyFill="1" applyBorder="1" applyAlignment="1" applyProtection="1">
      <alignment horizontal="center" vertical="center"/>
      <protection hidden="1"/>
    </xf>
    <xf numFmtId="0" fontId="2" fillId="212" borderId="32" xfId="0" applyFont="1" applyFill="1" applyBorder="1" applyAlignment="1" applyProtection="1">
      <alignment horizontal="center" vertical="center"/>
      <protection hidden="1"/>
    </xf>
    <xf numFmtId="0" fontId="2" fillId="213" borderId="32" xfId="0" applyFont="1" applyFill="1" applyBorder="1" applyAlignment="1" applyProtection="1">
      <alignment horizontal="center" vertical="center"/>
      <protection hidden="1"/>
    </xf>
    <xf numFmtId="0" fontId="2" fillId="214" borderId="32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15" borderId="34" xfId="0" applyFont="1" applyFill="1" applyBorder="1" applyAlignment="1" applyProtection="1">
      <alignment horizontal="center" vertical="center"/>
      <protection hidden="1"/>
    </xf>
    <xf numFmtId="0" fontId="2" fillId="223" borderId="33" xfId="0" applyFont="1" applyFill="1" applyBorder="1" applyAlignment="1" applyProtection="1">
      <alignment horizontal="center" vertical="center"/>
      <protection hidden="1"/>
    </xf>
    <xf numFmtId="1" fontId="10" fillId="220" borderId="29" xfId="0" applyNumberFormat="1" applyFont="1" applyFill="1" applyBorder="1" applyProtection="1"/>
    <xf numFmtId="1" fontId="11" fillId="220" borderId="30" xfId="0" applyNumberFormat="1" applyFont="1" applyFill="1" applyBorder="1" applyProtection="1"/>
    <xf numFmtId="1" fontId="11" fillId="220" borderId="30" xfId="0" applyNumberFormat="1" applyFont="1" applyFill="1" applyBorder="1" applyAlignment="1" applyProtection="1">
      <alignment horizontal="left"/>
    </xf>
    <xf numFmtId="1" fontId="10" fillId="220" borderId="30" xfId="0" applyNumberFormat="1" applyFont="1" applyFill="1" applyBorder="1" applyProtection="1"/>
    <xf numFmtId="1" fontId="10" fillId="220" borderId="31" xfId="0" applyNumberFormat="1" applyFont="1" applyFill="1" applyBorder="1" applyProtection="1"/>
    <xf numFmtId="1" fontId="10" fillId="220" borderId="32" xfId="0" applyNumberFormat="1" applyFont="1" applyFill="1" applyBorder="1" applyProtection="1"/>
    <xf numFmtId="1" fontId="8" fillId="220" borderId="32" xfId="0" applyNumberFormat="1" applyFont="1" applyFill="1" applyBorder="1" applyProtection="1"/>
    <xf numFmtId="2" fontId="21" fillId="220" borderId="34" xfId="0" applyNumberFormat="1" applyFont="1" applyFill="1" applyBorder="1" applyProtection="1"/>
    <xf numFmtId="1" fontId="8" fillId="220" borderId="35" xfId="0" applyNumberFormat="1" applyFont="1" applyFill="1" applyBorder="1" applyProtection="1"/>
    <xf numFmtId="1" fontId="8" fillId="220" borderId="36" xfId="0" applyNumberFormat="1" applyFont="1" applyFill="1" applyBorder="1" applyProtection="1"/>
    <xf numFmtId="2" fontId="21" fillId="220" borderId="29" xfId="0" applyNumberFormat="1" applyFont="1" applyFill="1" applyBorder="1" applyProtection="1"/>
    <xf numFmtId="1" fontId="24" fillId="220" borderId="30" xfId="0" applyNumberFormat="1" applyFont="1" applyFill="1" applyBorder="1" applyProtection="1"/>
    <xf numFmtId="1" fontId="8" fillId="220" borderId="30" xfId="0" applyNumberFormat="1" applyFont="1" applyFill="1" applyBorder="1" applyProtection="1"/>
    <xf numFmtId="1" fontId="14" fillId="220" borderId="30" xfId="0" applyNumberFormat="1" applyFont="1" applyFill="1" applyBorder="1" applyProtection="1"/>
    <xf numFmtId="1" fontId="8" fillId="220" borderId="31" xfId="0" applyNumberFormat="1" applyFont="1" applyFill="1" applyBorder="1" applyProtection="1"/>
    <xf numFmtId="2" fontId="21" fillId="220" borderId="32" xfId="0" applyNumberFormat="1" applyFont="1" applyFill="1" applyBorder="1" applyProtection="1"/>
    <xf numFmtId="2" fontId="24" fillId="220" borderId="32" xfId="0" applyNumberFormat="1" applyFont="1" applyFill="1" applyBorder="1" applyAlignment="1" applyProtection="1">
      <alignment horizontal="center"/>
    </xf>
    <xf numFmtId="2" fontId="26" fillId="220" borderId="37" xfId="0" applyNumberFormat="1" applyFont="1" applyFill="1" applyBorder="1" applyProtection="1"/>
    <xf numFmtId="2" fontId="21" fillId="220" borderId="37" xfId="0" applyNumberFormat="1" applyFont="1" applyFill="1" applyBorder="1" applyProtection="1"/>
    <xf numFmtId="1" fontId="10" fillId="218" borderId="33" xfId="0" applyNumberFormat="1" applyFont="1" applyFill="1" applyBorder="1" applyProtection="1"/>
    <xf numFmtId="1" fontId="8" fillId="218" borderId="33" xfId="0" applyNumberFormat="1" applyFont="1" applyFill="1" applyBorder="1" applyProtection="1"/>
    <xf numFmtId="0" fontId="4" fillId="0" borderId="32" xfId="0" applyNumberFormat="1" applyFont="1" applyBorder="1" applyAlignment="1" applyProtection="1">
      <alignment horizontal="center" vertical="center"/>
      <protection hidden="1"/>
    </xf>
    <xf numFmtId="0" fontId="4" fillId="0" borderId="33" xfId="0" applyNumberFormat="1" applyFont="1" applyBorder="1" applyAlignment="1" applyProtection="1">
      <alignment horizontal="center" vertical="center"/>
      <protection hidden="1"/>
    </xf>
    <xf numFmtId="0" fontId="4" fillId="0" borderId="34" xfId="0" applyNumberFormat="1" applyFont="1" applyBorder="1" applyAlignment="1" applyProtection="1">
      <alignment horizontal="center" vertical="center"/>
      <protection hidden="1"/>
    </xf>
    <xf numFmtId="0" fontId="4" fillId="0" borderId="35" xfId="0" applyNumberFormat="1" applyFont="1" applyBorder="1" applyAlignment="1" applyProtection="1">
      <alignment horizontal="center" vertical="center"/>
      <protection hidden="1"/>
    </xf>
    <xf numFmtId="0" fontId="4" fillId="0" borderId="36" xfId="0" applyNumberFormat="1" applyFont="1" applyBorder="1" applyAlignment="1" applyProtection="1">
      <alignment horizontal="center" vertical="center"/>
      <protection hidden="1"/>
    </xf>
    <xf numFmtId="164" fontId="27" fillId="0" borderId="29" xfId="0" applyNumberFormat="1" applyFont="1" applyFill="1" applyBorder="1" applyAlignment="1" applyProtection="1"/>
    <xf numFmtId="164" fontId="27" fillId="0" borderId="30" xfId="0" applyNumberFormat="1" applyFont="1" applyFill="1" applyBorder="1" applyAlignment="1" applyProtection="1"/>
    <xf numFmtId="164" fontId="27" fillId="0" borderId="31" xfId="0" applyNumberFormat="1" applyFont="1" applyFill="1" applyBorder="1" applyAlignment="1" applyProtection="1"/>
    <xf numFmtId="164" fontId="27" fillId="0" borderId="32" xfId="0" applyNumberFormat="1" applyFont="1" applyFill="1" applyBorder="1" applyAlignment="1" applyProtection="1"/>
    <xf numFmtId="164" fontId="27" fillId="0" borderId="0" xfId="0" applyNumberFormat="1" applyFont="1" applyFill="1" applyBorder="1" applyAlignment="1" applyProtection="1"/>
    <xf numFmtId="164" fontId="27" fillId="0" borderId="33" xfId="0" applyNumberFormat="1" applyFont="1" applyFill="1" applyBorder="1" applyAlignment="1" applyProtection="1"/>
    <xf numFmtId="164" fontId="27" fillId="0" borderId="34" xfId="0" applyNumberFormat="1" applyFont="1" applyFill="1" applyBorder="1" applyAlignment="1" applyProtection="1"/>
    <xf numFmtId="164" fontId="27" fillId="0" borderId="35" xfId="0" applyNumberFormat="1" applyFont="1" applyFill="1" applyBorder="1" applyAlignment="1" applyProtection="1"/>
    <xf numFmtId="164" fontId="27" fillId="0" borderId="36" xfId="0" applyNumberFormat="1" applyFont="1" applyFill="1" applyBorder="1" applyAlignment="1" applyProtection="1"/>
    <xf numFmtId="2" fontId="28" fillId="0" borderId="29" xfId="0" applyNumberFormat="1" applyFont="1" applyFill="1" applyBorder="1" applyAlignment="1" applyProtection="1"/>
    <xf numFmtId="2" fontId="28" fillId="0" borderId="30" xfId="0" applyNumberFormat="1" applyFont="1" applyFill="1" applyBorder="1" applyAlignment="1" applyProtection="1"/>
    <xf numFmtId="2" fontId="28" fillId="0" borderId="31" xfId="0" applyNumberFormat="1" applyFont="1" applyFill="1" applyBorder="1" applyAlignment="1" applyProtection="1"/>
    <xf numFmtId="2" fontId="28" fillId="0" borderId="32" xfId="0" applyNumberFormat="1" applyFont="1" applyFill="1" applyBorder="1" applyAlignment="1" applyProtection="1"/>
    <xf numFmtId="2" fontId="28" fillId="0" borderId="0" xfId="0" applyNumberFormat="1" applyFont="1" applyFill="1" applyBorder="1" applyAlignment="1" applyProtection="1"/>
    <xf numFmtId="2" fontId="28" fillId="0" borderId="33" xfId="0" applyNumberFormat="1" applyFont="1" applyFill="1" applyBorder="1" applyAlignment="1" applyProtection="1"/>
    <xf numFmtId="2" fontId="28" fillId="0" borderId="34" xfId="0" applyNumberFormat="1" applyFont="1" applyFill="1" applyBorder="1" applyAlignment="1" applyProtection="1"/>
    <xf numFmtId="2" fontId="28" fillId="0" borderId="35" xfId="0" applyNumberFormat="1" applyFont="1" applyFill="1" applyBorder="1" applyAlignment="1" applyProtection="1"/>
    <xf numFmtId="2" fontId="28" fillId="0" borderId="36" xfId="0" applyNumberFormat="1" applyFont="1" applyFill="1" applyBorder="1" applyAlignment="1" applyProtection="1"/>
    <xf numFmtId="0" fontId="1" fillId="223" borderId="0" xfId="0" applyFont="1" applyFill="1" applyAlignment="1" applyProtection="1">
      <alignment horizontal="center" vertical="center" wrapText="1"/>
      <protection hidden="1"/>
    </xf>
    <xf numFmtId="1" fontId="8" fillId="223" borderId="0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Border="1"/>
    <xf numFmtId="0" fontId="1" fillId="5" borderId="0" xfId="0" applyFont="1" applyFill="1" applyBorder="1" applyAlignment="1">
      <alignment horizontal="center" vertical="center" wrapText="1"/>
    </xf>
    <xf numFmtId="0" fontId="0" fillId="216" borderId="0" xfId="0" applyFill="1" applyBorder="1"/>
    <xf numFmtId="0" fontId="0" fillId="217" borderId="0" xfId="0" applyFill="1" applyBorder="1"/>
    <xf numFmtId="0" fontId="0" fillId="3" borderId="0" xfId="0" applyFill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6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4" fillId="0" borderId="29" xfId="0" applyNumberFormat="1" applyFont="1" applyBorder="1" applyAlignment="1" applyProtection="1">
      <alignment horizontal="center" vertical="center"/>
      <protection hidden="1"/>
    </xf>
    <xf numFmtId="0" fontId="4" fillId="0" borderId="30" xfId="0" applyNumberFormat="1" applyFont="1" applyBorder="1" applyAlignment="1" applyProtection="1">
      <alignment horizontal="center" vertical="center"/>
      <protection hidden="1"/>
    </xf>
    <xf numFmtId="0" fontId="4" fillId="0" borderId="31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protection hidden="1"/>
    </xf>
    <xf numFmtId="0" fontId="7" fillId="0" borderId="3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66"/>
      <color rgb="FFBBBBBB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C6" sqref="C6:E6"/>
    </sheetView>
  </sheetViews>
  <sheetFormatPr defaultRowHeight="14.5"/>
  <cols>
    <col min="1" max="1" width="28" customWidth="1"/>
    <col min="2" max="2" width="8.81640625" hidden="1" customWidth="1"/>
    <col min="3" max="3" width="9" customWidth="1"/>
    <col min="6" max="6" width="4" customWidth="1"/>
    <col min="7" max="7" width="18" hidden="1" customWidth="1"/>
    <col min="8" max="8" width="13" hidden="1" customWidth="1"/>
    <col min="9" max="9" width="14.81640625" customWidth="1"/>
    <col min="10" max="10" width="3.7265625" customWidth="1"/>
  </cols>
  <sheetData>
    <row r="1" spans="1:13" ht="45.75" customHeight="1">
      <c r="A1" s="391" t="s">
        <v>474</v>
      </c>
      <c r="B1" s="391"/>
      <c r="C1" s="391"/>
      <c r="D1" s="391"/>
      <c r="E1" s="391"/>
    </row>
    <row r="2" spans="1:13" ht="15" thickBot="1">
      <c r="C2" s="2" t="s">
        <v>433</v>
      </c>
      <c r="D2" s="2" t="s">
        <v>434</v>
      </c>
      <c r="E2" s="2" t="s">
        <v>435</v>
      </c>
    </row>
    <row r="3" spans="1:13" ht="15" thickBot="1">
      <c r="A3" t="s">
        <v>437</v>
      </c>
      <c r="C3" s="366">
        <v>82.46</v>
      </c>
      <c r="D3" s="366">
        <v>0.17</v>
      </c>
      <c r="E3" s="366">
        <v>0.61</v>
      </c>
      <c r="F3" s="1"/>
      <c r="G3" t="s">
        <v>438</v>
      </c>
      <c r="H3">
        <f>MIN('Выбор цвета'!A8:A220)</f>
        <v>1.1754741010240846</v>
      </c>
    </row>
    <row r="4" spans="1:13">
      <c r="C4" s="375"/>
      <c r="D4" s="375"/>
      <c r="E4" s="375"/>
      <c r="F4" s="1"/>
    </row>
    <row r="5" spans="1:13" ht="15" thickBot="1">
      <c r="A5" s="3"/>
      <c r="B5" s="3"/>
      <c r="C5" s="392" t="s">
        <v>472</v>
      </c>
      <c r="D5" s="392"/>
      <c r="E5" s="392"/>
      <c r="F5" s="3"/>
      <c r="G5" s="4"/>
      <c r="H5" s="4"/>
      <c r="I5" s="377" t="s">
        <v>471</v>
      </c>
      <c r="J5" s="377"/>
      <c r="K5" s="376" t="s">
        <v>4</v>
      </c>
      <c r="L5" s="376" t="s">
        <v>5</v>
      </c>
      <c r="M5" s="377" t="s">
        <v>6</v>
      </c>
    </row>
    <row r="6" spans="1:13" ht="24" thickBot="1">
      <c r="A6" s="4" t="s">
        <v>439</v>
      </c>
      <c r="B6" s="5">
        <f>MATCH(H3,'Выбор цвета'!A8:A220,0)+7</f>
        <v>185</v>
      </c>
      <c r="C6" s="388" t="str">
        <f>INDEX('Выбор цвета'!A:B,B6,2)</f>
        <v>RAL 7047</v>
      </c>
      <c r="D6" s="389"/>
      <c r="E6" s="390"/>
      <c r="F6" s="5"/>
      <c r="G6" s="4"/>
      <c r="H6" s="4"/>
      <c r="I6" s="378" t="str">
        <f>INDEX('Выбор цвета'!A:C,B6,3)</f>
        <v>#CFD0CF</v>
      </c>
      <c r="J6" s="379"/>
      <c r="K6" s="380">
        <f>INDEX('Выбор цвета'!A:D,B6,4)</f>
        <v>207</v>
      </c>
      <c r="L6" s="381">
        <f>INDEX('Выбор цвета'!A:E,B6,5)</f>
        <v>208</v>
      </c>
      <c r="M6" s="382">
        <f>INDEX('Выбор цвета'!A:F,B6,6)</f>
        <v>207</v>
      </c>
    </row>
    <row r="8" spans="1:13">
      <c r="A8" t="s">
        <v>475</v>
      </c>
    </row>
    <row r="9" spans="1:13">
      <c r="A9" t="s">
        <v>476</v>
      </c>
    </row>
    <row r="10" spans="1:13">
      <c r="A10" t="s">
        <v>477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C6:E6"/>
    <mergeCell ref="A1:E1"/>
    <mergeCell ref="C5:E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221"/>
  <sheetViews>
    <sheetView workbookViewId="0">
      <selection activeCell="A222" sqref="A222"/>
    </sheetView>
  </sheetViews>
  <sheetFormatPr defaultColWidth="9.1796875" defaultRowHeight="14.5"/>
  <cols>
    <col min="1" max="1" width="23.26953125" style="367" customWidth="1"/>
    <col min="2" max="2" width="32.7265625" style="374" customWidth="1"/>
    <col min="3" max="6" width="14.1796875" style="374" customWidth="1"/>
    <col min="7" max="16384" width="9.1796875" style="367"/>
  </cols>
  <sheetData>
    <row r="7" spans="1:9" ht="20">
      <c r="A7" s="367" t="s">
        <v>437</v>
      </c>
      <c r="B7" s="368" t="s">
        <v>436</v>
      </c>
      <c r="C7" s="368" t="s">
        <v>471</v>
      </c>
      <c r="D7" s="368" t="s">
        <v>4</v>
      </c>
      <c r="E7" s="368" t="s">
        <v>5</v>
      </c>
      <c r="F7" s="368" t="s">
        <v>6</v>
      </c>
      <c r="G7" s="369">
        <f>Подбор!C3</f>
        <v>82.46</v>
      </c>
      <c r="H7" s="370">
        <f>Подбор!D3</f>
        <v>0.17</v>
      </c>
      <c r="I7" s="371">
        <f>Подбор!E3</f>
        <v>0.61</v>
      </c>
    </row>
    <row r="8" spans="1:9" ht="19.5">
      <c r="A8" s="367">
        <f>SQRT(('Выбор цвета'!G8-Калькулятор!U8)*('Выбор цвета'!G8-Калькулятор!U8)+('Выбор цвета'!H8-Калькулятор!V8)*('Выбор цвета'!H8-Калькулятор!V8)+('Выбор цвета'!I8-Калькулятор!W8)*('Выбор цвета'!I8-Калькулятор!W8))</f>
        <v>28.303152013046578</v>
      </c>
      <c r="B8" s="372" t="s">
        <v>7</v>
      </c>
      <c r="C8" s="76" t="s">
        <v>8</v>
      </c>
      <c r="D8" s="78">
        <v>204</v>
      </c>
      <c r="E8" s="78">
        <v>197</v>
      </c>
      <c r="F8" s="78">
        <v>143</v>
      </c>
      <c r="G8" s="367">
        <f t="shared" ref="G8:G44" si="0">$G$7</f>
        <v>82.46</v>
      </c>
      <c r="H8" s="367">
        <f t="shared" ref="H8:H41" si="1">$H$7</f>
        <v>0.17</v>
      </c>
      <c r="I8" s="367">
        <f t="shared" ref="I8:I41" si="2">$I$7</f>
        <v>0.61</v>
      </c>
    </row>
    <row r="9" spans="1:9" ht="19.5">
      <c r="A9" s="367">
        <f>SQRT(('Выбор цвета'!G9-Калькулятор!U9)*('Выбор цвета'!G9-Калькулятор!U9)+('Выбор цвета'!H9-Калькулятор!V9)*('Выбор цвета'!H9-Калькулятор!V9)+('Выбор цвета'!I9-Калькулятор!W9)*('Выбор цвета'!I9-Калькулятор!W9))</f>
        <v>28.001230923475624</v>
      </c>
      <c r="B9" s="372" t="s">
        <v>9</v>
      </c>
      <c r="C9" s="76" t="s">
        <v>10</v>
      </c>
      <c r="D9" s="78">
        <v>209</v>
      </c>
      <c r="E9" s="78">
        <v>188</v>
      </c>
      <c r="F9" s="78">
        <v>138</v>
      </c>
      <c r="G9" s="367">
        <f t="shared" si="0"/>
        <v>82.46</v>
      </c>
      <c r="H9" s="367">
        <f t="shared" si="1"/>
        <v>0.17</v>
      </c>
      <c r="I9" s="367">
        <f t="shared" si="2"/>
        <v>0.61</v>
      </c>
    </row>
    <row r="10" spans="1:9" ht="19.5">
      <c r="A10" s="367">
        <f>SQRT(('Выбор цвета'!G10-Калькулятор!U10)*('Выбор цвета'!G10-Калькулятор!U10)+('Выбор цвета'!H10-Калькулятор!V10)*('Выбор цвета'!H10-Калькулятор!V10)+('Выбор цвета'!I10-Калькулятор!W10)*('Выбор цвета'!I10-Калькулятор!W10))</f>
        <v>38.104621850785549</v>
      </c>
      <c r="B10" s="372" t="s">
        <v>11</v>
      </c>
      <c r="C10" s="76" t="s">
        <v>12</v>
      </c>
      <c r="D10" s="78">
        <v>210</v>
      </c>
      <c r="E10" s="78">
        <v>183</v>
      </c>
      <c r="F10" s="78">
        <v>115</v>
      </c>
      <c r="G10" s="367">
        <f t="shared" si="0"/>
        <v>82.46</v>
      </c>
      <c r="H10" s="367">
        <f t="shared" si="1"/>
        <v>0.17</v>
      </c>
      <c r="I10" s="367">
        <f t="shared" si="2"/>
        <v>0.61</v>
      </c>
    </row>
    <row r="11" spans="1:9" ht="19.5">
      <c r="A11" s="367">
        <f>SQRT(('Выбор цвета'!G11-Калькулятор!U11)*('Выбор цвета'!G11-Калькулятор!U11)+('Выбор цвета'!H11-Калькулятор!V11)*('Выбор цвета'!H11-Калькулятор!V11)+('Выбор цвета'!I11-Калькулятор!W11)*('Выбор цвета'!I11-Калькулятор!W11))</f>
        <v>80.1610077655087</v>
      </c>
      <c r="B11" s="372" t="s">
        <v>13</v>
      </c>
      <c r="C11" s="76" t="s">
        <v>14</v>
      </c>
      <c r="D11" s="78">
        <v>247</v>
      </c>
      <c r="E11" s="78">
        <v>186</v>
      </c>
      <c r="F11" s="78">
        <v>11</v>
      </c>
      <c r="G11" s="367">
        <f t="shared" si="0"/>
        <v>82.46</v>
      </c>
      <c r="H11" s="367">
        <f t="shared" si="1"/>
        <v>0.17</v>
      </c>
      <c r="I11" s="367">
        <f t="shared" si="2"/>
        <v>0.61</v>
      </c>
    </row>
    <row r="12" spans="1:9" ht="19.5">
      <c r="A12" s="367">
        <f>SQRT(('Выбор цвета'!G12-Калькулятор!U12)*('Выбор цвета'!G12-Калькулятор!U12)+('Выбор цвета'!H12-Калькулятор!V12)*('Выбор цвета'!H12-Калькулятор!V12)+('Выбор цвета'!I12-Калькулятор!W12)*('Выбор цвета'!I12-Калькулятор!W12))</f>
        <v>76.266071837978629</v>
      </c>
      <c r="B12" s="372" t="s">
        <v>15</v>
      </c>
      <c r="C12" s="76" t="s">
        <v>16</v>
      </c>
      <c r="D12" s="78">
        <v>226</v>
      </c>
      <c r="E12" s="78">
        <v>176</v>
      </c>
      <c r="F12" s="78">
        <v>7</v>
      </c>
      <c r="G12" s="367">
        <f t="shared" si="0"/>
        <v>82.46</v>
      </c>
      <c r="H12" s="367">
        <f t="shared" si="1"/>
        <v>0.17</v>
      </c>
      <c r="I12" s="367">
        <f t="shared" si="2"/>
        <v>0.61</v>
      </c>
    </row>
    <row r="13" spans="1:9" ht="19.5">
      <c r="A13" s="367">
        <f>SQRT(('Выбор цвета'!G13-Калькулятор!U13)*('Выбор цвета'!G13-Калькулятор!U13)+('Выбор цвета'!H13-Калькулятор!V13)*('Выбор цвета'!H13-Калькулятор!V13)+('Выбор цвета'!I13-Калькулятор!W13)*('Выбор цвета'!I13-Калькулятор!W13))</f>
        <v>71.457986366663889</v>
      </c>
      <c r="B13" s="372" t="s">
        <v>17</v>
      </c>
      <c r="C13" s="76" t="s">
        <v>18</v>
      </c>
      <c r="D13" s="78">
        <v>200</v>
      </c>
      <c r="E13" s="78">
        <v>159</v>
      </c>
      <c r="F13" s="78">
        <v>4</v>
      </c>
      <c r="G13" s="367">
        <f t="shared" si="0"/>
        <v>82.46</v>
      </c>
      <c r="H13" s="367">
        <f t="shared" si="1"/>
        <v>0.17</v>
      </c>
      <c r="I13" s="367">
        <f t="shared" si="2"/>
        <v>0.61</v>
      </c>
    </row>
    <row r="14" spans="1:9" ht="19.5">
      <c r="A14" s="367">
        <f>SQRT(('Выбор цвета'!G14-Калькулятор!U14)*('Выбор цвета'!G14-Калькулятор!U14)+('Выбор цвета'!H14-Калькулятор!V14)*('Выбор цвета'!H14-Калькулятор!V14)+('Выбор цвета'!I14-Калькулятор!W14)*('Выбор цвета'!I14-Калькулятор!W14))</f>
        <v>75.839793545052316</v>
      </c>
      <c r="B14" s="372" t="s">
        <v>19</v>
      </c>
      <c r="C14" s="76" t="s">
        <v>20</v>
      </c>
      <c r="D14" s="78">
        <v>225</v>
      </c>
      <c r="E14" s="78">
        <v>161</v>
      </c>
      <c r="F14" s="78">
        <v>0</v>
      </c>
      <c r="G14" s="367">
        <f t="shared" si="0"/>
        <v>82.46</v>
      </c>
      <c r="H14" s="367">
        <f t="shared" si="1"/>
        <v>0.17</v>
      </c>
      <c r="I14" s="367">
        <f t="shared" si="2"/>
        <v>0.61</v>
      </c>
    </row>
    <row r="15" spans="1:9" ht="19.5">
      <c r="A15" s="367">
        <f>SQRT(('Выбор цвета'!G15-Калькулятор!U15)*('Выбор цвета'!G15-Калькулятор!U15)+('Выбор цвета'!H15-Калькулятор!V15)*('Выбор цвета'!H15-Калькулятор!V15)+('Выбор цвета'!I15-Калькулятор!W15)*('Выбор цвета'!I15-Калькулятор!W15))</f>
        <v>76.990076533530811</v>
      </c>
      <c r="B15" s="372" t="s">
        <v>21</v>
      </c>
      <c r="C15" s="76" t="s">
        <v>22</v>
      </c>
      <c r="D15" s="78">
        <v>231</v>
      </c>
      <c r="E15" s="78">
        <v>156</v>
      </c>
      <c r="F15" s="78">
        <v>0</v>
      </c>
      <c r="G15" s="367">
        <f t="shared" si="0"/>
        <v>82.46</v>
      </c>
      <c r="H15" s="367">
        <f t="shared" si="1"/>
        <v>0.17</v>
      </c>
      <c r="I15" s="367">
        <f t="shared" si="2"/>
        <v>0.61</v>
      </c>
    </row>
    <row r="16" spans="1:9" ht="19.5">
      <c r="A16" s="367">
        <f>SQRT(('Выбор цвета'!G16-Калькулятор!U16)*('Выбор цвета'!G16-Калькулятор!U16)+('Выбор цвета'!H16-Калькулятор!V16)*('Выбор цвета'!H16-Калькулятор!V16)+('Выбор цвета'!I16-Калькулятор!W16)*('Выбор цвета'!I16-Калькулятор!W16))</f>
        <v>41.043041257045239</v>
      </c>
      <c r="B16" s="372" t="s">
        <v>23</v>
      </c>
      <c r="C16" s="76" t="s">
        <v>24</v>
      </c>
      <c r="D16" s="78">
        <v>175</v>
      </c>
      <c r="E16" s="78">
        <v>138</v>
      </c>
      <c r="F16" s="78">
        <v>84</v>
      </c>
      <c r="G16" s="367">
        <f t="shared" si="0"/>
        <v>82.46</v>
      </c>
      <c r="H16" s="367">
        <f t="shared" si="1"/>
        <v>0.17</v>
      </c>
      <c r="I16" s="367">
        <f t="shared" si="2"/>
        <v>0.61</v>
      </c>
    </row>
    <row r="17" spans="1:9" ht="19.5">
      <c r="A17" s="367">
        <f>SQRT(('Выбор цвета'!G17-Калькулятор!U17)*('Выбор цвета'!G17-Калькулятор!U17)+('Выбор цвета'!H17-Калькулятор!V17)*('Выбор цвета'!H17-Калькулятор!V17)+('Выбор цвета'!I17-Калькулятор!W17)*('Выбор цвета'!I17-Калькулятор!W17))</f>
        <v>73.643204017409658</v>
      </c>
      <c r="B17" s="372" t="s">
        <v>25</v>
      </c>
      <c r="C17" s="76" t="s">
        <v>26</v>
      </c>
      <c r="D17" s="78">
        <v>217</v>
      </c>
      <c r="E17" s="78">
        <v>192</v>
      </c>
      <c r="F17" s="78">
        <v>34</v>
      </c>
      <c r="G17" s="367">
        <f t="shared" si="0"/>
        <v>82.46</v>
      </c>
      <c r="H17" s="367">
        <f t="shared" si="1"/>
        <v>0.17</v>
      </c>
      <c r="I17" s="367">
        <f t="shared" si="2"/>
        <v>0.61</v>
      </c>
    </row>
    <row r="18" spans="1:9" ht="19.5">
      <c r="A18" s="367">
        <f>SQRT(('Выбор цвета'!G18-Калькулятор!U18)*('Выбор цвета'!G18-Калькулятор!U18)+('Выбор цвета'!H18-Калькулятор!V18)*('Выбор цвета'!H18-Калькулятор!V18)+('Выбор цвета'!I18-Калькулятор!W18)*('Выбор цвета'!I18-Калькулятор!W18))</f>
        <v>14.065440146355323</v>
      </c>
      <c r="B18" s="372" t="s">
        <v>27</v>
      </c>
      <c r="C18" s="76" t="s">
        <v>28</v>
      </c>
      <c r="D18" s="78">
        <v>233</v>
      </c>
      <c r="E18" s="78">
        <v>229</v>
      </c>
      <c r="F18" s="78">
        <v>206</v>
      </c>
      <c r="G18" s="367">
        <f t="shared" si="0"/>
        <v>82.46</v>
      </c>
      <c r="H18" s="367">
        <f t="shared" si="1"/>
        <v>0.17</v>
      </c>
      <c r="I18" s="367">
        <f t="shared" si="2"/>
        <v>0.61</v>
      </c>
    </row>
    <row r="19" spans="1:9" ht="19.5">
      <c r="A19" s="367">
        <f>SQRT(('Выбор цвета'!G19-Калькулятор!U19)*('Выбор цвета'!G19-Калькулятор!U19)+('Выбор цвета'!H19-Калькулятор!V19)*('Выбор цвета'!H19-Калькулятор!V19)+('Выбор цвета'!I19-Калькулятор!W19)*('Выбор цвета'!I19-Калькулятор!W19))</f>
        <v>25.691057000964324</v>
      </c>
      <c r="B19" s="372" t="s">
        <v>29</v>
      </c>
      <c r="C19" s="76" t="s">
        <v>30</v>
      </c>
      <c r="D19" s="78">
        <v>222</v>
      </c>
      <c r="E19" s="78">
        <v>208</v>
      </c>
      <c r="F19" s="78">
        <v>159</v>
      </c>
      <c r="G19" s="367">
        <f t="shared" si="0"/>
        <v>82.46</v>
      </c>
      <c r="H19" s="367">
        <f t="shared" si="1"/>
        <v>0.17</v>
      </c>
      <c r="I19" s="367">
        <f t="shared" si="2"/>
        <v>0.61</v>
      </c>
    </row>
    <row r="20" spans="1:9" ht="19.5">
      <c r="A20" s="367">
        <f>SQRT(('Выбор цвета'!G20-Калькулятор!U20)*('Выбор цвета'!G20-Калькулятор!U20)+('Выбор цвета'!H20-Калькулятор!V20)*('Выбор цвета'!H20-Калькулятор!V20)+('Выбор цвета'!I20-Калькулятор!W20)*('Выбор цвета'!I20-Калькулятор!W20))</f>
        <v>18.199200197732008</v>
      </c>
      <c r="B20" s="372" t="s">
        <v>31</v>
      </c>
      <c r="C20" s="76" t="s">
        <v>32</v>
      </c>
      <c r="D20" s="78">
        <v>234</v>
      </c>
      <c r="E20" s="78">
        <v>222</v>
      </c>
      <c r="F20" s="78">
        <v>189</v>
      </c>
      <c r="G20" s="367">
        <f t="shared" si="0"/>
        <v>82.46</v>
      </c>
      <c r="H20" s="367">
        <f t="shared" si="1"/>
        <v>0.17</v>
      </c>
      <c r="I20" s="367">
        <f t="shared" si="2"/>
        <v>0.61</v>
      </c>
    </row>
    <row r="21" spans="1:9" ht="19.5">
      <c r="A21" s="367">
        <f>SQRT(('Выбор цвета'!G21-Калькулятор!U21)*('Выбор цвета'!G21-Калькулятор!U21)+('Выбор цвета'!H21-Калькулятор!V21)*('Выбор цвета'!H21-Калькулятор!V21)+('Выбор цвета'!I21-Калькулятор!W21)*('Выбор цвета'!I21-Калькулятор!W21))</f>
        <v>80.118380483970924</v>
      </c>
      <c r="B21" s="372" t="s">
        <v>33</v>
      </c>
      <c r="C21" s="76" t="s">
        <v>34</v>
      </c>
      <c r="D21" s="78">
        <v>234</v>
      </c>
      <c r="E21" s="78">
        <v>240</v>
      </c>
      <c r="F21" s="78">
        <v>68</v>
      </c>
      <c r="G21" s="367">
        <f t="shared" si="0"/>
        <v>82.46</v>
      </c>
      <c r="H21" s="367">
        <f t="shared" si="1"/>
        <v>0.17</v>
      </c>
      <c r="I21" s="367">
        <f t="shared" si="2"/>
        <v>0.61</v>
      </c>
    </row>
    <row r="22" spans="1:9" ht="19.5">
      <c r="A22" s="367">
        <f>SQRT(('Выбор цвета'!G22-Калькулятор!U22)*('Выбор цвета'!G22-Калькулятор!U22)+('Выбор цвета'!H22-Калькулятор!V22)*('Выбор цвета'!H22-Калькулятор!V22)+('Выбор цвета'!I22-Калькулятор!W22)*('Выбор цвета'!I22-Калькулятор!W22))</f>
        <v>59.111431653239485</v>
      </c>
      <c r="B22" s="372" t="s">
        <v>35</v>
      </c>
      <c r="C22" s="76" t="s">
        <v>36</v>
      </c>
      <c r="D22" s="78">
        <v>244</v>
      </c>
      <c r="E22" s="78">
        <v>183</v>
      </c>
      <c r="F22" s="78">
        <v>82</v>
      </c>
      <c r="G22" s="367">
        <f t="shared" si="0"/>
        <v>82.46</v>
      </c>
      <c r="H22" s="367">
        <f t="shared" si="1"/>
        <v>0.17</v>
      </c>
      <c r="I22" s="367">
        <f t="shared" si="2"/>
        <v>0.61</v>
      </c>
    </row>
    <row r="23" spans="1:9" ht="19.5">
      <c r="A23" s="367">
        <f>SQRT(('Выбор цвета'!G23-Калькулятор!U23)*('Выбор цвета'!G23-Калькулятор!U23)+('Выбор цвета'!H23-Калькулятор!V23)*('Выбор цвета'!H23-Калькулятор!V23)+('Выбор цвета'!I23-Калькулятор!W23)*('Выбор цвета'!I23-Калькулятор!W23))</f>
        <v>77.387102209398705</v>
      </c>
      <c r="B23" s="372" t="s">
        <v>37</v>
      </c>
      <c r="C23" s="76" t="s">
        <v>38</v>
      </c>
      <c r="D23" s="78">
        <v>243</v>
      </c>
      <c r="E23" s="78">
        <v>224</v>
      </c>
      <c r="F23" s="78">
        <v>59</v>
      </c>
      <c r="G23" s="367">
        <f t="shared" si="0"/>
        <v>82.46</v>
      </c>
      <c r="H23" s="367">
        <f t="shared" si="1"/>
        <v>0.17</v>
      </c>
      <c r="I23" s="367">
        <f t="shared" si="2"/>
        <v>0.61</v>
      </c>
    </row>
    <row r="24" spans="1:9" ht="19.5">
      <c r="A24" s="367">
        <f>SQRT(('Выбор цвета'!G24-Калькулятор!U24)*('Выбор цвета'!G24-Калькулятор!U24)+('Выбор цвета'!H24-Калькулятор!V24)*('Выбор цвета'!H24-Калькулятор!V24)+('Выбор цвета'!I24-Калькулятор!W24)*('Выбор цвета'!I24-Калькулятор!W24))</f>
        <v>24.560839534252793</v>
      </c>
      <c r="B24" s="372" t="s">
        <v>39</v>
      </c>
      <c r="C24" s="76" t="s">
        <v>40</v>
      </c>
      <c r="D24" s="78">
        <v>164</v>
      </c>
      <c r="E24" s="78">
        <v>149</v>
      </c>
      <c r="F24" s="78">
        <v>125</v>
      </c>
      <c r="G24" s="367">
        <f t="shared" si="0"/>
        <v>82.46</v>
      </c>
      <c r="H24" s="367">
        <f t="shared" si="1"/>
        <v>0.17</v>
      </c>
      <c r="I24" s="367">
        <f t="shared" si="2"/>
        <v>0.61</v>
      </c>
    </row>
    <row r="25" spans="1:9" ht="19.5">
      <c r="A25" s="367">
        <f>SQRT(('Выбор цвета'!G25-Калькулятор!U25)*('Выбор цвета'!G25-Калькулятор!U25)+('Выбор цвета'!H25-Калькулятор!V25)*('Выбор цвета'!H25-Калькулятор!V25)+('Выбор цвета'!I25-Калькулятор!W25)*('Выбор цвета'!I25-Калькулятор!W25))</f>
        <v>34.019184344862879</v>
      </c>
      <c r="B25" s="372" t="s">
        <v>41</v>
      </c>
      <c r="C25" s="76" t="s">
        <v>42</v>
      </c>
      <c r="D25" s="78">
        <v>154</v>
      </c>
      <c r="E25" s="78">
        <v>148</v>
      </c>
      <c r="F25" s="78">
        <v>100</v>
      </c>
      <c r="G25" s="367">
        <f t="shared" si="0"/>
        <v>82.46</v>
      </c>
      <c r="H25" s="367">
        <f t="shared" si="1"/>
        <v>0.17</v>
      </c>
      <c r="I25" s="367">
        <f t="shared" si="2"/>
        <v>0.61</v>
      </c>
    </row>
    <row r="26" spans="1:9" ht="19.5">
      <c r="A26" s="367">
        <f>SQRT(('Выбор цвета'!G26-Калькулятор!U26)*('Выбор цвета'!G26-Калькулятор!U26)+('Выбор цвета'!H26-Калькулятор!V26)*('Выбор цвета'!H26-Калькулятор!V26)+('Выбор цвета'!I26-Калькулятор!W26)*('Выбор цвета'!I26-Калькулятор!W26))</f>
        <v>82.211082945395873</v>
      </c>
      <c r="B26" s="372" t="s">
        <v>43</v>
      </c>
      <c r="C26" s="76" t="s">
        <v>44</v>
      </c>
      <c r="D26" s="78">
        <v>238</v>
      </c>
      <c r="E26" s="78">
        <v>201</v>
      </c>
      <c r="F26" s="78">
        <v>0</v>
      </c>
      <c r="G26" s="367">
        <f t="shared" si="0"/>
        <v>82.46</v>
      </c>
      <c r="H26" s="367">
        <f t="shared" si="1"/>
        <v>0.17</v>
      </c>
      <c r="I26" s="367">
        <f t="shared" si="2"/>
        <v>0.61</v>
      </c>
    </row>
    <row r="27" spans="1:9" ht="19.5">
      <c r="A27" s="367">
        <f>SQRT(('Выбор цвета'!G27-Калькулятор!U27)*('Выбор цвета'!G27-Калькулятор!U27)+('Выбор цвета'!H27-Калькулятор!V27)*('Выбор цвета'!H27-Калькулятор!V27)+('Выбор цвета'!I27-Калькулятор!W27)*('Выбор цвета'!I27-Калькулятор!W27))</f>
        <v>82.598987323411407</v>
      </c>
      <c r="B27" s="372" t="s">
        <v>45</v>
      </c>
      <c r="C27" s="76" t="s">
        <v>46</v>
      </c>
      <c r="D27" s="78">
        <v>240</v>
      </c>
      <c r="E27" s="78">
        <v>202</v>
      </c>
      <c r="F27" s="78">
        <v>0</v>
      </c>
      <c r="G27" s="367">
        <f t="shared" si="0"/>
        <v>82.46</v>
      </c>
      <c r="H27" s="367">
        <f t="shared" si="1"/>
        <v>0.17</v>
      </c>
      <c r="I27" s="367">
        <f t="shared" si="2"/>
        <v>0.61</v>
      </c>
    </row>
    <row r="28" spans="1:9" ht="19.5">
      <c r="A28" s="367">
        <f>SQRT(('Выбор цвета'!G28-Калькулятор!U28)*('Выбор цвета'!G28-Калькулятор!U28)+('Выбор цвета'!H28-Калькулятор!V28)*('Выбор цвета'!H28-Калькулятор!V28)+('Выбор цвета'!I28-Калькулятор!W28)*('Выбор цвета'!I28-Калькулятор!W28))</f>
        <v>45.794260592684694</v>
      </c>
      <c r="B28" s="372" t="s">
        <v>47</v>
      </c>
      <c r="C28" s="76" t="s">
        <v>48</v>
      </c>
      <c r="D28" s="78">
        <v>184</v>
      </c>
      <c r="E28" s="78">
        <v>156</v>
      </c>
      <c r="F28" s="78">
        <v>80</v>
      </c>
      <c r="G28" s="367">
        <f t="shared" si="0"/>
        <v>82.46</v>
      </c>
      <c r="H28" s="367">
        <f t="shared" si="1"/>
        <v>0.17</v>
      </c>
      <c r="I28" s="367">
        <f t="shared" si="2"/>
        <v>0.61</v>
      </c>
    </row>
    <row r="29" spans="1:9" ht="19.5">
      <c r="A29" s="367">
        <f>SQRT(('Выбор цвета'!G29-Калькулятор!U29)*('Выбор цвета'!G29-Калькулятор!U29)+('Выбор цвета'!H29-Калькулятор!V29)*('Выбор цвета'!H29-Калькулятор!V29)+('Выбор цвета'!I29-Калькулятор!W29)*('Выбор цвета'!I29-Калькулятор!W29))</f>
        <v>97.492784701024718</v>
      </c>
      <c r="B29" s="372" t="s">
        <v>49</v>
      </c>
      <c r="C29" s="76" t="s">
        <v>50</v>
      </c>
      <c r="D29" s="78">
        <v>245</v>
      </c>
      <c r="E29" s="78">
        <v>255</v>
      </c>
      <c r="F29" s="78">
        <v>0</v>
      </c>
      <c r="G29" s="367">
        <f t="shared" si="0"/>
        <v>82.46</v>
      </c>
      <c r="H29" s="367">
        <f t="shared" si="1"/>
        <v>0.17</v>
      </c>
      <c r="I29" s="367">
        <f t="shared" si="2"/>
        <v>0.61</v>
      </c>
    </row>
    <row r="30" spans="1:9" ht="19.5">
      <c r="A30" s="367">
        <f>SQRT(('Выбор цвета'!G30-Калькулятор!U30)*('Выбор цвета'!G30-Калькулятор!U30)+('Выбор цвета'!H30-Калькулятор!V30)*('Выбор цвета'!H30-Калькулятор!V30)+('Выбор цвета'!I30-Калькулятор!W30)*('Выбор цвета'!I30-Калькулятор!W30))</f>
        <v>63.368694334721077</v>
      </c>
      <c r="B30" s="372" t="s">
        <v>51</v>
      </c>
      <c r="C30" s="76" t="s">
        <v>52</v>
      </c>
      <c r="D30" s="78">
        <v>163</v>
      </c>
      <c r="E30" s="78">
        <v>140</v>
      </c>
      <c r="F30" s="78">
        <v>21</v>
      </c>
      <c r="G30" s="367">
        <f t="shared" si="0"/>
        <v>82.46</v>
      </c>
      <c r="H30" s="367">
        <f t="shared" si="1"/>
        <v>0.17</v>
      </c>
      <c r="I30" s="367">
        <f t="shared" si="2"/>
        <v>0.61</v>
      </c>
    </row>
    <row r="31" spans="1:9" ht="19.5">
      <c r="A31" s="367">
        <f>SQRT(('Выбор цвета'!G31-Калькулятор!U31)*('Выбор цвета'!G31-Калькулятор!U31)+('Выбор цвета'!H31-Калькулятор!V31)*('Выбор цвета'!H31-Калькулятор!V31)+('Выбор цвета'!I31-Калькулятор!W31)*('Выбор цвета'!I31-Калькулятор!W31))</f>
        <v>82.122167062917114</v>
      </c>
      <c r="B31" s="372" t="s">
        <v>53</v>
      </c>
      <c r="C31" s="76" t="s">
        <v>54</v>
      </c>
      <c r="D31" s="78">
        <v>255</v>
      </c>
      <c r="E31" s="78">
        <v>171</v>
      </c>
      <c r="F31" s="78">
        <v>0</v>
      </c>
      <c r="G31" s="367">
        <f t="shared" si="0"/>
        <v>82.46</v>
      </c>
      <c r="H31" s="367">
        <f t="shared" si="1"/>
        <v>0.17</v>
      </c>
      <c r="I31" s="367">
        <f t="shared" si="2"/>
        <v>0.61</v>
      </c>
    </row>
    <row r="32" spans="1:9" ht="19.5">
      <c r="A32" s="367">
        <f>SQRT(('Выбор цвета'!G32-Калькулятор!U32)*('Выбор цвета'!G32-Калькулятор!U32)+('Выбор цвета'!H32-Калькулятор!V32)*('Выбор цвета'!H32-Калькулятор!V32)+('Выбор цвета'!I32-Калькулятор!W32)*('Выбор цвета'!I32-Калькулятор!W32))</f>
        <v>74.930835146541668</v>
      </c>
      <c r="B32" s="372" t="s">
        <v>55</v>
      </c>
      <c r="C32" s="76" t="s">
        <v>56</v>
      </c>
      <c r="D32" s="78">
        <v>221</v>
      </c>
      <c r="E32" s="78">
        <v>178</v>
      </c>
      <c r="F32" s="78">
        <v>15</v>
      </c>
      <c r="G32" s="367">
        <f t="shared" si="0"/>
        <v>82.46</v>
      </c>
      <c r="H32" s="367">
        <f t="shared" si="1"/>
        <v>0.17</v>
      </c>
      <c r="I32" s="367">
        <f t="shared" si="2"/>
        <v>0.61</v>
      </c>
    </row>
    <row r="33" spans="1:9" ht="19.5">
      <c r="A33" s="367">
        <f>SQRT(('Выбор цвета'!G33-Калькулятор!U33)*('Выбор цвета'!G33-Калькулятор!U33)+('Выбор цвета'!H33-Калькулятор!V33)*('Выбор цвета'!H33-Калькулятор!V33)+('Выбор цвета'!I33-Калькулятор!W33)*('Выбор цвета'!I33-Калькулятор!W33))</f>
        <v>76.087602432614062</v>
      </c>
      <c r="B33" s="372" t="s">
        <v>57</v>
      </c>
      <c r="C33" s="76" t="s">
        <v>58</v>
      </c>
      <c r="D33" s="78">
        <v>250</v>
      </c>
      <c r="E33" s="78">
        <v>171</v>
      </c>
      <c r="F33" s="78">
        <v>33</v>
      </c>
      <c r="G33" s="367">
        <f t="shared" si="0"/>
        <v>82.46</v>
      </c>
      <c r="H33" s="367">
        <f t="shared" si="1"/>
        <v>0.17</v>
      </c>
      <c r="I33" s="367">
        <f t="shared" si="2"/>
        <v>0.61</v>
      </c>
    </row>
    <row r="34" spans="1:9" ht="19.5">
      <c r="A34" s="367">
        <f>SQRT(('Выбор цвета'!G34-Калькулятор!U34)*('Выбор цвета'!G34-Калькулятор!U34)+('Выбор цвета'!H34-Калькулятор!V34)*('Выбор цвета'!H34-Калькулятор!V34)+('Выбор цвета'!I34-Калькулятор!W34)*('Выбор цвета'!I34-Калькулятор!W34))</f>
        <v>54.57849468047641</v>
      </c>
      <c r="B34" s="372" t="s">
        <v>59</v>
      </c>
      <c r="C34" s="76" t="s">
        <v>60</v>
      </c>
      <c r="D34" s="78">
        <v>237</v>
      </c>
      <c r="E34" s="78">
        <v>171</v>
      </c>
      <c r="F34" s="78">
        <v>86</v>
      </c>
      <c r="G34" s="367">
        <f t="shared" si="0"/>
        <v>82.46</v>
      </c>
      <c r="H34" s="367">
        <f t="shared" si="1"/>
        <v>0.17</v>
      </c>
      <c r="I34" s="367">
        <f t="shared" si="2"/>
        <v>0.61</v>
      </c>
    </row>
    <row r="35" spans="1:9" ht="19.5">
      <c r="A35" s="367">
        <f>SQRT(('Выбор цвета'!G35-Калькулятор!U35)*('Выбор цвета'!G35-Калькулятор!U35)+('Выбор цвета'!H35-Калькулятор!V35)*('Выбор цвета'!H35-Калькулятор!V35)+('Выбор цвета'!I35-Калькулятор!W35)*('Выбор цвета'!I35-Калькулятор!W35))</f>
        <v>21.991227823826346</v>
      </c>
      <c r="B35" s="372" t="s">
        <v>61</v>
      </c>
      <c r="C35" s="76" t="s">
        <v>62</v>
      </c>
      <c r="D35" s="78">
        <v>162</v>
      </c>
      <c r="E35" s="78">
        <v>153</v>
      </c>
      <c r="F35" s="78">
        <v>133</v>
      </c>
      <c r="G35" s="367">
        <f t="shared" si="0"/>
        <v>82.46</v>
      </c>
      <c r="H35" s="367">
        <f t="shared" si="1"/>
        <v>0.17</v>
      </c>
      <c r="I35" s="367">
        <f t="shared" si="2"/>
        <v>0.61</v>
      </c>
    </row>
    <row r="36" spans="1:9" ht="19.5">
      <c r="A36" s="367">
        <f>SQRT(('Выбор цвета'!G36-Калькулятор!U36)*('Выбор цвета'!G36-Калькулятор!U36)+('Выбор цвета'!H36-Калькулятор!V36)*('Выбор цвета'!H36-Калькулятор!V36)+('Выбор цвета'!I36-Калькулятор!W36)*('Выбор цвета'!I36-Калькулятор!W36))</f>
        <v>42.309497942064176</v>
      </c>
      <c r="B36" s="372" t="s">
        <v>63</v>
      </c>
      <c r="C36" s="76" t="s">
        <v>64</v>
      </c>
      <c r="D36" s="78">
        <v>146</v>
      </c>
      <c r="E36" s="78">
        <v>117</v>
      </c>
      <c r="F36" s="78">
        <v>73</v>
      </c>
      <c r="G36" s="367">
        <f t="shared" si="0"/>
        <v>82.46</v>
      </c>
      <c r="H36" s="367">
        <f t="shared" si="1"/>
        <v>0.17</v>
      </c>
      <c r="I36" s="367">
        <f t="shared" si="2"/>
        <v>0.61</v>
      </c>
    </row>
    <row r="37" spans="1:9" ht="19.5">
      <c r="A37" s="367">
        <f>SQRT(('Выбор цвета'!G37-Калькулятор!U37)*('Выбор цвета'!G37-Калькулятор!U37)+('Выбор цвета'!H37-Калькулятор!V37)*('Выбор цвета'!H37-Калькулятор!V37)+('Выбор цвета'!I37-Калькулятор!W37)*('Выбор цвета'!I37-Калькулятор!W37))</f>
        <v>77.856937237597791</v>
      </c>
      <c r="B37" s="372" t="s">
        <v>65</v>
      </c>
      <c r="C37" s="76" t="s">
        <v>66</v>
      </c>
      <c r="D37" s="78">
        <v>238</v>
      </c>
      <c r="E37" s="78">
        <v>162</v>
      </c>
      <c r="F37" s="78">
        <v>5</v>
      </c>
      <c r="G37" s="367">
        <f t="shared" si="0"/>
        <v>82.46</v>
      </c>
      <c r="H37" s="367">
        <f t="shared" si="1"/>
        <v>0.17</v>
      </c>
      <c r="I37" s="367">
        <f t="shared" si="2"/>
        <v>0.61</v>
      </c>
    </row>
    <row r="38" spans="1:9" ht="19.5">
      <c r="A38" s="367">
        <f>SQRT(('Выбор цвета'!G38-Калькулятор!U38)*('Выбор цвета'!G38-Калькулятор!U38)+('Выбор цвета'!H38-Калькулятор!V38)*('Выбор цвета'!H38-Калькулятор!V38)+('Выбор цвета'!I38-Калькулятор!W38)*('Выбор цвета'!I38-Калькулятор!W38))</f>
        <v>76.832344365163792</v>
      </c>
      <c r="B38" s="372" t="s">
        <v>67</v>
      </c>
      <c r="C38" s="76" t="s">
        <v>68</v>
      </c>
      <c r="D38" s="78">
        <v>221</v>
      </c>
      <c r="E38" s="78">
        <v>121</v>
      </c>
      <c r="F38" s="78">
        <v>7</v>
      </c>
      <c r="G38" s="367">
        <f t="shared" si="0"/>
        <v>82.46</v>
      </c>
      <c r="H38" s="367">
        <f t="shared" si="1"/>
        <v>0.17</v>
      </c>
      <c r="I38" s="367">
        <f t="shared" si="2"/>
        <v>0.61</v>
      </c>
    </row>
    <row r="39" spans="1:9" ht="19.5">
      <c r="A39" s="367">
        <f>SQRT(('Выбор цвета'!G39-Калькулятор!U39)*('Выбор цвета'!G39-Калькулятор!U39)+('Выбор цвета'!H39-Калькулятор!V39)*('Выбор цвета'!H39-Калькулятор!V39)+('Выбор цвета'!I39-Калькулятор!W39)*('Выбор цвета'!I39-Калькулятор!W39))</f>
        <v>71.181469924838098</v>
      </c>
      <c r="B39" s="372" t="s">
        <v>69</v>
      </c>
      <c r="C39" s="76" t="s">
        <v>70</v>
      </c>
      <c r="D39" s="78">
        <v>190</v>
      </c>
      <c r="E39" s="78">
        <v>78</v>
      </c>
      <c r="F39" s="78">
        <v>36</v>
      </c>
      <c r="G39" s="367">
        <f t="shared" si="0"/>
        <v>82.46</v>
      </c>
      <c r="H39" s="367">
        <f t="shared" si="1"/>
        <v>0.17</v>
      </c>
      <c r="I39" s="367">
        <f t="shared" si="2"/>
        <v>0.61</v>
      </c>
    </row>
    <row r="40" spans="1:9" ht="19.5">
      <c r="A40" s="367">
        <f>SQRT(('Выбор цвета'!G40-Калькулятор!U40)*('Выбор цвета'!G40-Калькулятор!U40)+('Выбор цвета'!H40-Калькулятор!V40)*('Выбор цвета'!H40-Калькулятор!V40)+('Выбор цвета'!I40-Калькулятор!W40)*('Выбор цвета'!I40-Калькулятор!W40))</f>
        <v>78.150788443356987</v>
      </c>
      <c r="B40" s="372" t="s">
        <v>71</v>
      </c>
      <c r="C40" s="76" t="s">
        <v>72</v>
      </c>
      <c r="D40" s="78">
        <v>198</v>
      </c>
      <c r="E40" s="78">
        <v>57</v>
      </c>
      <c r="F40" s="78">
        <v>39</v>
      </c>
      <c r="G40" s="367">
        <f t="shared" si="0"/>
        <v>82.46</v>
      </c>
      <c r="H40" s="367">
        <f t="shared" si="1"/>
        <v>0.17</v>
      </c>
      <c r="I40" s="367">
        <f t="shared" si="2"/>
        <v>0.61</v>
      </c>
    </row>
    <row r="41" spans="1:9" ht="19.5">
      <c r="A41" s="367">
        <f>SQRT(('Выбор цвета'!G41-Калькулятор!U41)*('Выбор цвета'!G41-Калькулятор!U41)+('Выбор цвета'!H41-Калькулятор!V41)*('Выбор цвета'!H41-Калькулятор!V41)+('Выбор цвета'!I41-Калькулятор!W41)*('Выбор цвета'!I41-Калькулятор!W41))</f>
        <v>76.040119936938396</v>
      </c>
      <c r="B41" s="372" t="s">
        <v>73</v>
      </c>
      <c r="C41" s="76" t="s">
        <v>74</v>
      </c>
      <c r="D41" s="78">
        <v>250</v>
      </c>
      <c r="E41" s="78">
        <v>132</v>
      </c>
      <c r="F41" s="78">
        <v>43</v>
      </c>
      <c r="G41" s="367">
        <f t="shared" si="0"/>
        <v>82.46</v>
      </c>
      <c r="H41" s="367">
        <f t="shared" si="1"/>
        <v>0.17</v>
      </c>
      <c r="I41" s="367">
        <f t="shared" si="2"/>
        <v>0.61</v>
      </c>
    </row>
    <row r="42" spans="1:9" ht="19.5">
      <c r="A42" s="367">
        <f>SQRT(('Выбор цвета'!G42-Калькулятор!U42)*('Выбор цвета'!G42-Калькулятор!U42)+('Выбор цвета'!H42-Калькулятор!V42)*('Выбор цвета'!H42-Калькулятор!V42)+('Выбор цвета'!I42-Калькулятор!W42)*('Выбор цвета'!I42-Калькулятор!W42))</f>
        <v>84.406066316855018</v>
      </c>
      <c r="B42" s="372" t="s">
        <v>75</v>
      </c>
      <c r="C42" s="76" t="s">
        <v>76</v>
      </c>
      <c r="D42" s="78">
        <v>231</v>
      </c>
      <c r="E42" s="78">
        <v>91</v>
      </c>
      <c r="F42" s="78">
        <v>18</v>
      </c>
      <c r="G42" s="367">
        <f t="shared" si="0"/>
        <v>82.46</v>
      </c>
      <c r="H42" s="367">
        <f t="shared" ref="H42:H105" si="3">$H$7</f>
        <v>0.17</v>
      </c>
      <c r="I42" s="367">
        <f t="shared" ref="I42:I105" si="4">$I$7</f>
        <v>0.61</v>
      </c>
    </row>
    <row r="43" spans="1:9" ht="19.5">
      <c r="A43" s="367">
        <f>SQRT(('Выбор цвета'!G43-Калькулятор!U43)*('Выбор цвета'!G43-Калькулятор!U43)+('Выбор цвета'!H43-Калькулятор!V43)*('Выбор цвета'!H43-Калькулятор!V43)+('Выбор цвета'!I43-Калькулятор!W43)*('Выбор цвета'!I43-Калькулятор!W43))</f>
        <v>105.32594319228637</v>
      </c>
      <c r="B43" s="372" t="s">
        <v>77</v>
      </c>
      <c r="C43" s="76" t="s">
        <v>78</v>
      </c>
      <c r="D43" s="78">
        <v>255</v>
      </c>
      <c r="E43" s="78">
        <v>35</v>
      </c>
      <c r="F43" s="78">
        <v>0</v>
      </c>
      <c r="G43" s="367">
        <f t="shared" si="0"/>
        <v>82.46</v>
      </c>
      <c r="H43" s="367">
        <f t="shared" si="3"/>
        <v>0.17</v>
      </c>
      <c r="I43" s="367">
        <f t="shared" si="4"/>
        <v>0.61</v>
      </c>
    </row>
    <row r="44" spans="1:9" ht="19.5">
      <c r="A44" s="367">
        <f>SQRT(('Выбор цвета'!G44-Калькулятор!U44)*('Выбор цвета'!G44-Калькулятор!U44)+('Выбор цвета'!H44-Калькулятор!V44)*('Выбор цвета'!H44-Калькулятор!V44)+('Выбор цвета'!I44-Калькулятор!W44)*('Выбор цвета'!I44-Калькулятор!W44))</f>
        <v>77.285108542885069</v>
      </c>
      <c r="B44" s="372" t="s">
        <v>79</v>
      </c>
      <c r="C44" s="76" t="s">
        <v>80</v>
      </c>
      <c r="D44" s="78">
        <v>255</v>
      </c>
      <c r="E44" s="78">
        <v>164</v>
      </c>
      <c r="F44" s="78">
        <v>33</v>
      </c>
      <c r="G44" s="367">
        <f t="shared" si="0"/>
        <v>82.46</v>
      </c>
      <c r="H44" s="367">
        <f t="shared" si="3"/>
        <v>0.17</v>
      </c>
      <c r="I44" s="367">
        <f t="shared" si="4"/>
        <v>0.61</v>
      </c>
    </row>
    <row r="45" spans="1:9" ht="19.5">
      <c r="A45" s="367">
        <f>SQRT(('Выбор цвета'!G45-Калькулятор!U45)*('Выбор цвета'!G45-Калькулятор!U45)+('Выбор цвета'!H45-Калькулятор!V45)*('Выбор цвета'!H45-Калькулятор!V45)+('Выбор цвета'!I45-Калькулятор!W45)*('Выбор цвета'!I45-Калькулятор!W45))</f>
        <v>76.122350429393819</v>
      </c>
      <c r="B45" s="372" t="s">
        <v>81</v>
      </c>
      <c r="C45" s="76" t="s">
        <v>82</v>
      </c>
      <c r="D45" s="78">
        <v>243</v>
      </c>
      <c r="E45" s="78">
        <v>117</v>
      </c>
      <c r="F45" s="78">
        <v>44</v>
      </c>
      <c r="G45" s="367">
        <f t="shared" ref="G45:G108" si="5">$G$7</f>
        <v>82.46</v>
      </c>
      <c r="H45" s="367">
        <f t="shared" si="3"/>
        <v>0.17</v>
      </c>
      <c r="I45" s="367">
        <f t="shared" si="4"/>
        <v>0.61</v>
      </c>
    </row>
    <row r="46" spans="1:9" ht="19.5">
      <c r="A46" s="367">
        <f>SQRT(('Выбор цвета'!G46-Калькулятор!U46)*('Выбор цвета'!G46-Калькулятор!U46)+('Выбор цвета'!H46-Калькулятор!V46)*('Выбор цвета'!H46-Калькулятор!V46)+('Выбор цвета'!I46-Калькулятор!W46)*('Выбор цвета'!I46-Калькулятор!W46))</f>
        <v>86.655570688286645</v>
      </c>
      <c r="B46" s="372" t="s">
        <v>83</v>
      </c>
      <c r="C46" s="76" t="s">
        <v>84</v>
      </c>
      <c r="D46" s="78">
        <v>225</v>
      </c>
      <c r="E46" s="78">
        <v>85</v>
      </c>
      <c r="F46" s="78">
        <v>1</v>
      </c>
      <c r="G46" s="367">
        <f t="shared" si="5"/>
        <v>82.46</v>
      </c>
      <c r="H46" s="367">
        <f t="shared" si="3"/>
        <v>0.17</v>
      </c>
      <c r="I46" s="367">
        <f t="shared" si="4"/>
        <v>0.61</v>
      </c>
    </row>
    <row r="47" spans="1:9" ht="19.5">
      <c r="A47" s="367">
        <f>SQRT(('Выбор цвета'!G47-Калькулятор!U47)*('Выбор цвета'!G47-Калькулятор!U47)+('Выбор цвета'!H47-Калькулятор!V47)*('Выбор цвета'!H47-Калькулятор!V47)+('Выбор цвета'!I47-Калькулятор!W47)*('Выбор цвета'!I47-Калькулятор!W47))</f>
        <v>68.701998170209734</v>
      </c>
      <c r="B47" s="372" t="s">
        <v>85</v>
      </c>
      <c r="C47" s="76" t="s">
        <v>86</v>
      </c>
      <c r="D47" s="78">
        <v>212</v>
      </c>
      <c r="E47" s="78">
        <v>101</v>
      </c>
      <c r="F47" s="78">
        <v>47</v>
      </c>
      <c r="G47" s="367">
        <f t="shared" si="5"/>
        <v>82.46</v>
      </c>
      <c r="H47" s="367">
        <f t="shared" si="3"/>
        <v>0.17</v>
      </c>
      <c r="I47" s="367">
        <f t="shared" si="4"/>
        <v>0.61</v>
      </c>
    </row>
    <row r="48" spans="1:9" ht="19.5">
      <c r="A48" s="367">
        <f>SQRT(('Выбор цвета'!G48-Калькулятор!U48)*('Выбор цвета'!G48-Калькулятор!U48)+('Выбор цвета'!H48-Калькулятор!V48)*('Выбор цвета'!H48-Калькулятор!V48)+('Выбор цвета'!I48-Калькулятор!W48)*('Выбор цвета'!I48-Калькулятор!W48))</f>
        <v>74.610370037885673</v>
      </c>
      <c r="B48" s="372" t="s">
        <v>87</v>
      </c>
      <c r="C48" s="76" t="s">
        <v>88</v>
      </c>
      <c r="D48" s="78">
        <v>236</v>
      </c>
      <c r="E48" s="78">
        <v>124</v>
      </c>
      <c r="F48" s="78">
        <v>37</v>
      </c>
      <c r="G48" s="367">
        <f t="shared" si="5"/>
        <v>82.46</v>
      </c>
      <c r="H48" s="367">
        <f t="shared" si="3"/>
        <v>0.17</v>
      </c>
      <c r="I48" s="367">
        <f t="shared" si="4"/>
        <v>0.61</v>
      </c>
    </row>
    <row r="49" spans="1:9" ht="19.5">
      <c r="A49" s="367">
        <f>SQRT(('Выбор цвета'!G49-Калькулятор!U49)*('Выбор цвета'!G49-Калькулятор!U49)+('Выбор цвета'!H49-Калькулятор!V49)*('Выбор цвета'!H49-Калькулятор!V49)+('Выбор цвета'!I49-Калькулятор!W49)*('Выбор цвета'!I49-Калькулятор!W49))</f>
        <v>59.730100433141786</v>
      </c>
      <c r="B49" s="372" t="s">
        <v>89</v>
      </c>
      <c r="C49" s="76" t="s">
        <v>90</v>
      </c>
      <c r="D49" s="78">
        <v>219</v>
      </c>
      <c r="E49" s="78">
        <v>106</v>
      </c>
      <c r="F49" s="78">
        <v>80</v>
      </c>
      <c r="G49" s="367">
        <f t="shared" si="5"/>
        <v>82.46</v>
      </c>
      <c r="H49" s="367">
        <f t="shared" si="3"/>
        <v>0.17</v>
      </c>
      <c r="I49" s="367">
        <f t="shared" si="4"/>
        <v>0.61</v>
      </c>
    </row>
    <row r="50" spans="1:9" ht="19.5">
      <c r="A50" s="367">
        <f>SQRT(('Выбор цвета'!G50-Калькулятор!U50)*('Выбор цвета'!G50-Калькулятор!U50)+('Выбор цвета'!H50-Калькулятор!V50)*('Выбор цвета'!H50-Калькулятор!V50)+('Выбор цвета'!I50-Калькулятор!W50)*('Выбор цвета'!I50-Калькулятор!W50))</f>
        <v>62.637818020237326</v>
      </c>
      <c r="B50" s="372" t="s">
        <v>91</v>
      </c>
      <c r="C50" s="76" t="s">
        <v>92</v>
      </c>
      <c r="D50" s="78">
        <v>149</v>
      </c>
      <c r="E50" s="78">
        <v>69</v>
      </c>
      <c r="F50" s="78">
        <v>39</v>
      </c>
      <c r="G50" s="367">
        <f t="shared" si="5"/>
        <v>82.46</v>
      </c>
      <c r="H50" s="367">
        <f t="shared" si="3"/>
        <v>0.17</v>
      </c>
      <c r="I50" s="367">
        <f t="shared" si="4"/>
        <v>0.61</v>
      </c>
    </row>
    <row r="51" spans="1:9" ht="19.5">
      <c r="A51" s="367">
        <f>SQRT(('Выбор цвета'!G51-Калькулятор!U51)*('Выбор цвета'!G51-Калькулятор!U51)+('Выбор цвета'!H51-Калькулятор!V51)*('Выбор цвета'!H51-Калькулятор!V51)+('Выбор цвета'!I51-Калькулятор!W51)*('Выбор цвета'!I51-Калькулятор!W51))</f>
        <v>77.110682946272419</v>
      </c>
      <c r="B51" s="372" t="s">
        <v>93</v>
      </c>
      <c r="C51" s="76" t="s">
        <v>94</v>
      </c>
      <c r="D51" s="78">
        <v>171</v>
      </c>
      <c r="E51" s="78">
        <v>37</v>
      </c>
      <c r="F51" s="78">
        <v>36</v>
      </c>
      <c r="G51" s="367">
        <f t="shared" si="5"/>
        <v>82.46</v>
      </c>
      <c r="H51" s="367">
        <f t="shared" si="3"/>
        <v>0.17</v>
      </c>
      <c r="I51" s="367">
        <f t="shared" si="4"/>
        <v>0.61</v>
      </c>
    </row>
    <row r="52" spans="1:9" ht="19.5">
      <c r="A52" s="367">
        <f>SQRT(('Выбор цвета'!G52-Калькулятор!U52)*('Выбор цвета'!G52-Калькулятор!U52)+('Выбор цвета'!H52-Калькулятор!V52)*('Выбор цвета'!H52-Калькулятор!V52)+('Выбор цвета'!I52-Калькулятор!W52)*('Выбор цвета'!I52-Калькулятор!W52))</f>
        <v>74.916367642994388</v>
      </c>
      <c r="B52" s="372" t="s">
        <v>95</v>
      </c>
      <c r="C52" s="76" t="s">
        <v>96</v>
      </c>
      <c r="D52" s="78">
        <v>160</v>
      </c>
      <c r="E52" s="78">
        <v>33</v>
      </c>
      <c r="F52" s="78">
        <v>40</v>
      </c>
      <c r="G52" s="367">
        <f t="shared" si="5"/>
        <v>82.46</v>
      </c>
      <c r="H52" s="367">
        <f t="shared" si="3"/>
        <v>0.17</v>
      </c>
      <c r="I52" s="367">
        <f t="shared" si="4"/>
        <v>0.61</v>
      </c>
    </row>
    <row r="53" spans="1:9" ht="19.5">
      <c r="A53" s="367">
        <f>SQRT(('Выбор цвета'!G53-Калькулятор!U53)*('Выбор цвета'!G53-Калькулятор!U53)+('Выбор цвета'!H53-Калькулятор!V53)*('Выбор цвета'!H53-Калькулятор!V53)+('Выбор цвета'!I53-Калькулятор!W53)*('Выбор цвета'!I53-Калькулятор!W53))</f>
        <v>74.027705343723497</v>
      </c>
      <c r="B53" s="372" t="s">
        <v>97</v>
      </c>
      <c r="C53" s="76" t="s">
        <v>98</v>
      </c>
      <c r="D53" s="78">
        <v>161</v>
      </c>
      <c r="E53" s="78">
        <v>35</v>
      </c>
      <c r="F53" s="78">
        <v>43</v>
      </c>
      <c r="G53" s="367">
        <f t="shared" si="5"/>
        <v>82.46</v>
      </c>
      <c r="H53" s="367">
        <f t="shared" si="3"/>
        <v>0.17</v>
      </c>
      <c r="I53" s="367">
        <f t="shared" si="4"/>
        <v>0.61</v>
      </c>
    </row>
    <row r="54" spans="1:9" ht="19.5">
      <c r="A54" s="367">
        <f>SQRT(('Выбор цвета'!G54-Калькулятор!U54)*('Выбор цвета'!G54-Калькулятор!U54)+('Выбор цвета'!H54-Калькулятор!V54)*('Выбор цвета'!H54-Калькулятор!V54)+('Выбор цвета'!I54-Калькулятор!W54)*('Выбор цвета'!I54-Калькулятор!W54))</f>
        <v>72.048098894972853</v>
      </c>
      <c r="B54" s="372" t="s">
        <v>99</v>
      </c>
      <c r="C54" s="76" t="s">
        <v>100</v>
      </c>
      <c r="D54" s="78">
        <v>141</v>
      </c>
      <c r="E54" s="78">
        <v>29</v>
      </c>
      <c r="F54" s="78">
        <v>44</v>
      </c>
      <c r="G54" s="367">
        <f t="shared" si="5"/>
        <v>82.46</v>
      </c>
      <c r="H54" s="367">
        <f t="shared" si="3"/>
        <v>0.17</v>
      </c>
      <c r="I54" s="367">
        <f t="shared" si="4"/>
        <v>0.61</v>
      </c>
    </row>
    <row r="55" spans="1:9" ht="19.5">
      <c r="A55" s="367">
        <f>SQRT(('Выбор цвета'!G55-Калькулятор!U55)*('Выбор цвета'!G55-Калькулятор!U55)+('Выбор цвета'!H55-Калькулятор!V55)*('Выбор цвета'!H55-Калькулятор!V55)+('Выбор цвета'!I55-Калькулятор!W55)*('Выбор цвета'!I55-Калькулятор!W55))</f>
        <v>68.718341486008526</v>
      </c>
      <c r="B55" s="372" t="s">
        <v>101</v>
      </c>
      <c r="C55" s="76" t="s">
        <v>102</v>
      </c>
      <c r="D55" s="78">
        <v>112</v>
      </c>
      <c r="E55" s="78">
        <v>31</v>
      </c>
      <c r="F55" s="78">
        <v>41</v>
      </c>
      <c r="G55" s="367">
        <f t="shared" si="5"/>
        <v>82.46</v>
      </c>
      <c r="H55" s="367">
        <f t="shared" si="3"/>
        <v>0.17</v>
      </c>
      <c r="I55" s="367">
        <f t="shared" si="4"/>
        <v>0.61</v>
      </c>
    </row>
    <row r="56" spans="1:9" ht="19.5">
      <c r="A56" s="367">
        <f>SQRT(('Выбор цвета'!G56-Калькулятор!U56)*('Выбор цвета'!G56-Калькулятор!U56)+('Выбор цвета'!H56-Калькулятор!V56)*('Выбор цвета'!H56-Калькулятор!V56)+('Выбор цвета'!I56-Калькулятор!W56)*('Выбор цвета'!I56-Калькулятор!W56))</f>
        <v>67.437556160809891</v>
      </c>
      <c r="B56" s="372" t="s">
        <v>103</v>
      </c>
      <c r="C56" s="76" t="s">
        <v>104</v>
      </c>
      <c r="D56" s="78">
        <v>94</v>
      </c>
      <c r="E56" s="78">
        <v>32</v>
      </c>
      <c r="F56" s="78">
        <v>40</v>
      </c>
      <c r="G56" s="367">
        <f t="shared" si="5"/>
        <v>82.46</v>
      </c>
      <c r="H56" s="367">
        <f t="shared" si="3"/>
        <v>0.17</v>
      </c>
      <c r="I56" s="367">
        <f t="shared" si="4"/>
        <v>0.61</v>
      </c>
    </row>
    <row r="57" spans="1:9" ht="19.5">
      <c r="A57" s="367">
        <f>SQRT(('Выбор цвета'!G57-Калькулятор!U57)*('Выбор цвета'!G57-Калькулятор!U57)+('Выбор цвета'!H57-Калькулятор!V57)*('Выбор цвета'!H57-Калькулятор!V57)+('Выбор цвета'!I57-Калькулятор!W57)*('Выбор цвета'!I57-Калькулятор!W57))</f>
        <v>66.871393508392273</v>
      </c>
      <c r="B57" s="372" t="s">
        <v>105</v>
      </c>
      <c r="C57" s="76" t="s">
        <v>106</v>
      </c>
      <c r="D57" s="78">
        <v>64</v>
      </c>
      <c r="E57" s="78">
        <v>34</v>
      </c>
      <c r="F57" s="78">
        <v>37</v>
      </c>
      <c r="G57" s="367">
        <f t="shared" si="5"/>
        <v>82.46</v>
      </c>
      <c r="H57" s="367">
        <f t="shared" si="3"/>
        <v>0.17</v>
      </c>
      <c r="I57" s="367">
        <f t="shared" si="4"/>
        <v>0.61</v>
      </c>
    </row>
    <row r="58" spans="1:9" ht="19.5">
      <c r="A58" s="367">
        <f>SQRT(('Выбор цвета'!G58-Калькулятор!U58)*('Выбор цвета'!G58-Калькулятор!U58)+('Выбор цвета'!H58-Калькулятор!V58)*('Выбор цвета'!H58-Калькулятор!V58)+('Выбор цвета'!I58-Калькулятор!W58)*('Выбор цвета'!I58-Калькулятор!W58))</f>
        <v>59.313790141391046</v>
      </c>
      <c r="B58" s="372" t="s">
        <v>107</v>
      </c>
      <c r="C58" s="76" t="s">
        <v>108</v>
      </c>
      <c r="D58" s="78">
        <v>112</v>
      </c>
      <c r="E58" s="78">
        <v>55</v>
      </c>
      <c r="F58" s="78">
        <v>49</v>
      </c>
      <c r="G58" s="367">
        <f t="shared" si="5"/>
        <v>82.46</v>
      </c>
      <c r="H58" s="367">
        <f t="shared" si="3"/>
        <v>0.17</v>
      </c>
      <c r="I58" s="367">
        <f t="shared" si="4"/>
        <v>0.61</v>
      </c>
    </row>
    <row r="59" spans="1:9" ht="19.5">
      <c r="A59" s="367">
        <f>SQRT(('Выбор цвета'!G59-Калькулятор!U59)*('Выбор цвета'!G59-Калькулятор!U59)+('Выбор цвета'!H59-Калькулятор!V59)*('Выбор цвета'!H59-Калькулятор!V59)+('Выбор цвета'!I59-Калькулятор!W59)*('Выбор цвета'!I59-Калькулятор!W59))</f>
        <v>66.539810127931986</v>
      </c>
      <c r="B59" s="372" t="s">
        <v>109</v>
      </c>
      <c r="C59" s="76" t="s">
        <v>110</v>
      </c>
      <c r="D59" s="78">
        <v>126</v>
      </c>
      <c r="E59" s="78">
        <v>41</v>
      </c>
      <c r="F59" s="78">
        <v>44</v>
      </c>
      <c r="G59" s="367">
        <f t="shared" si="5"/>
        <v>82.46</v>
      </c>
      <c r="H59" s="367">
        <f t="shared" si="3"/>
        <v>0.17</v>
      </c>
      <c r="I59" s="367">
        <f t="shared" si="4"/>
        <v>0.61</v>
      </c>
    </row>
    <row r="60" spans="1:9" ht="19.5">
      <c r="A60" s="367">
        <f>SQRT(('Выбор цвета'!G60-Калькулятор!U60)*('Выбор цвета'!G60-Калькулятор!U60)+('Выбор цвета'!H60-Калькулятор!V60)*('Выбор цвета'!H60-Калькулятор!V60)+('Выбор цвета'!I60-Калькулятор!W60)*('Выбор цвета'!I60-Калькулятор!W60))</f>
        <v>35.523994134568532</v>
      </c>
      <c r="B60" s="372" t="s">
        <v>111</v>
      </c>
      <c r="C60" s="76" t="s">
        <v>112</v>
      </c>
      <c r="D60" s="78">
        <v>203</v>
      </c>
      <c r="E60" s="78">
        <v>141</v>
      </c>
      <c r="F60" s="78">
        <v>115</v>
      </c>
      <c r="G60" s="367">
        <f t="shared" si="5"/>
        <v>82.46</v>
      </c>
      <c r="H60" s="367">
        <f t="shared" si="3"/>
        <v>0.17</v>
      </c>
      <c r="I60" s="367">
        <f t="shared" si="4"/>
        <v>0.61</v>
      </c>
    </row>
    <row r="61" spans="1:9" ht="19.5">
      <c r="A61" s="367">
        <f>SQRT(('Выбор цвета'!G61-Калькулятор!U61)*('Выбор цвета'!G61-Калькулятор!U61)+('Выбор цвета'!H61-Калькулятор!V61)*('Выбор цвета'!H61-Калькулятор!V61)+('Выбор цвета'!I61-Калькулятор!W61)*('Выбор цвета'!I61-Калькулятор!W61))</f>
        <v>68.301530038076578</v>
      </c>
      <c r="B61" s="372" t="s">
        <v>113</v>
      </c>
      <c r="C61" s="76" t="s">
        <v>114</v>
      </c>
      <c r="D61" s="78">
        <v>156</v>
      </c>
      <c r="E61" s="78">
        <v>50</v>
      </c>
      <c r="F61" s="78">
        <v>46</v>
      </c>
      <c r="G61" s="367">
        <f t="shared" si="5"/>
        <v>82.46</v>
      </c>
      <c r="H61" s="367">
        <f t="shared" si="3"/>
        <v>0.17</v>
      </c>
      <c r="I61" s="367">
        <f t="shared" si="4"/>
        <v>0.61</v>
      </c>
    </row>
    <row r="62" spans="1:9" ht="19.5">
      <c r="A62" s="367">
        <f>SQRT(('Выбор цвета'!G62-Калькулятор!U62)*('Выбор цвета'!G62-Калькулятор!U62)+('Выбор цвета'!H62-Калькулятор!V62)*('Выбор цвета'!H62-Калькулятор!V62)+('Выбор цвета'!I62-Калькулятор!W62)*('Выбор цвета'!I62-Калькулятор!W62))</f>
        <v>46.128257302084087</v>
      </c>
      <c r="B62" s="372" t="s">
        <v>115</v>
      </c>
      <c r="C62" s="76" t="s">
        <v>116</v>
      </c>
      <c r="D62" s="78">
        <v>212</v>
      </c>
      <c r="E62" s="78">
        <v>116</v>
      </c>
      <c r="F62" s="78">
        <v>121</v>
      </c>
      <c r="G62" s="367">
        <f t="shared" si="5"/>
        <v>82.46</v>
      </c>
      <c r="H62" s="367">
        <f t="shared" si="3"/>
        <v>0.17</v>
      </c>
      <c r="I62" s="367">
        <f t="shared" si="4"/>
        <v>0.61</v>
      </c>
    </row>
    <row r="63" spans="1:9" ht="19.5">
      <c r="A63" s="367">
        <f>SQRT(('Выбор цвета'!G63-Калькулятор!U63)*('Выбор цвета'!G63-Калькулятор!U63)+('Выбор цвета'!H63-Калькулятор!V63)*('Выбор цвета'!H63-Калькулятор!V63)+('Выбор цвета'!I63-Калькулятор!W63)*('Выбор цвета'!I63-Калькулятор!W63))</f>
        <v>24.584408022951489</v>
      </c>
      <c r="B63" s="372" t="s">
        <v>117</v>
      </c>
      <c r="C63" s="76" t="s">
        <v>118</v>
      </c>
      <c r="D63" s="78">
        <v>225</v>
      </c>
      <c r="E63" s="78">
        <v>166</v>
      </c>
      <c r="F63" s="78">
        <v>173</v>
      </c>
      <c r="G63" s="367">
        <f t="shared" si="5"/>
        <v>82.46</v>
      </c>
      <c r="H63" s="367">
        <f t="shared" si="3"/>
        <v>0.17</v>
      </c>
      <c r="I63" s="367">
        <f t="shared" si="4"/>
        <v>0.61</v>
      </c>
    </row>
    <row r="64" spans="1:9" ht="19.5">
      <c r="A64" s="367">
        <f>SQRT(('Выбор цвета'!G64-Калькулятор!U64)*('Выбор цвета'!G64-Калькулятор!U64)+('Выбор цвета'!H64-Калькулятор!V64)*('Выбор цвета'!H64-Калькулятор!V64)+('Выбор цвета'!I64-Калькулятор!W64)*('Выбор цвета'!I64-Калькулятор!W64))</f>
        <v>66.206333286878845</v>
      </c>
      <c r="B64" s="372" t="s">
        <v>119</v>
      </c>
      <c r="C64" s="76" t="s">
        <v>120</v>
      </c>
      <c r="D64" s="78">
        <v>172</v>
      </c>
      <c r="E64" s="78">
        <v>64</v>
      </c>
      <c r="F64" s="78">
        <v>52</v>
      </c>
      <c r="G64" s="367">
        <f t="shared" si="5"/>
        <v>82.46</v>
      </c>
      <c r="H64" s="367">
        <f t="shared" si="3"/>
        <v>0.17</v>
      </c>
      <c r="I64" s="367">
        <f t="shared" si="4"/>
        <v>0.61</v>
      </c>
    </row>
    <row r="65" spans="1:9" ht="19.5">
      <c r="A65" s="367">
        <f>SQRT(('Выбор цвета'!G65-Калькулятор!U65)*('Выбор цвета'!G65-Калькулятор!U65)+('Выбор цвета'!H65-Калькулятор!V65)*('Выбор цвета'!H65-Калькулятор!V65)+('Выбор цвета'!I65-Калькулятор!W65)*('Выбор цвета'!I65-Калькулятор!W65))</f>
        <v>62.084770804890169</v>
      </c>
      <c r="B65" s="372" t="s">
        <v>121</v>
      </c>
      <c r="C65" s="76" t="s">
        <v>122</v>
      </c>
      <c r="D65" s="78">
        <v>212</v>
      </c>
      <c r="E65" s="78">
        <v>84</v>
      </c>
      <c r="F65" s="78">
        <v>95</v>
      </c>
      <c r="G65" s="367">
        <f t="shared" si="5"/>
        <v>82.46</v>
      </c>
      <c r="H65" s="367">
        <f t="shared" si="3"/>
        <v>0.17</v>
      </c>
      <c r="I65" s="367">
        <f t="shared" si="4"/>
        <v>0.61</v>
      </c>
    </row>
    <row r="66" spans="1:9" ht="19.5">
      <c r="A66" s="367">
        <f>SQRT(('Выбор цвета'!G66-Калькулятор!U66)*('Выбор цвета'!G66-Калькулятор!U66)+('Выбор цвета'!H66-Калькулятор!V66)*('Выбор цвета'!H66-Калькулятор!V66)+('Выбор цвета'!I66-Калькулятор!W66)*('Выбор цвета'!I66-Калькулятор!W66))</f>
        <v>69.665212836660004</v>
      </c>
      <c r="B66" s="372" t="s">
        <v>123</v>
      </c>
      <c r="C66" s="76" t="s">
        <v>124</v>
      </c>
      <c r="D66" s="78">
        <v>209</v>
      </c>
      <c r="E66" s="78">
        <v>65</v>
      </c>
      <c r="F66" s="78">
        <v>82</v>
      </c>
      <c r="G66" s="367">
        <f t="shared" si="5"/>
        <v>82.46</v>
      </c>
      <c r="H66" s="367">
        <f t="shared" si="3"/>
        <v>0.17</v>
      </c>
      <c r="I66" s="367">
        <f t="shared" si="4"/>
        <v>0.61</v>
      </c>
    </row>
    <row r="67" spans="1:9" ht="19.5">
      <c r="A67" s="367">
        <f>SQRT(('Выбор цвета'!G67-Калькулятор!U67)*('Выбор цвета'!G67-Калькулятор!U67)+('Выбор цвета'!H67-Калькулятор!V67)*('Выбор цвета'!H67-Калькулятор!V67)+('Выбор цвета'!I67-Калькулятор!W67)*('Выбор цвета'!I67-Калькулятор!W67))</f>
        <v>86.986766008170235</v>
      </c>
      <c r="B67" s="372" t="s">
        <v>125</v>
      </c>
      <c r="C67" s="76" t="s">
        <v>126</v>
      </c>
      <c r="D67" s="78">
        <v>193</v>
      </c>
      <c r="E67" s="78">
        <v>18</v>
      </c>
      <c r="F67" s="78">
        <v>28</v>
      </c>
      <c r="G67" s="367">
        <f t="shared" si="5"/>
        <v>82.46</v>
      </c>
      <c r="H67" s="367">
        <f t="shared" si="3"/>
        <v>0.17</v>
      </c>
      <c r="I67" s="367">
        <f t="shared" si="4"/>
        <v>0.61</v>
      </c>
    </row>
    <row r="68" spans="1:9" ht="19.5">
      <c r="A68" s="367">
        <f>SQRT(('Выбор цвета'!G68-Калькулятор!U68)*('Выбор цвета'!G68-Калькулятор!U68)+('Выбор цвета'!H68-Калькулятор!V68)*('Выбор цвета'!H68-Калькулятор!V68)+('Выбор цвета'!I68-Калькулятор!W68)*('Выбор цвета'!I68-Калькулятор!W68))</f>
        <v>55.295675542863314</v>
      </c>
      <c r="B68" s="372" t="s">
        <v>127</v>
      </c>
      <c r="C68" s="76" t="s">
        <v>128</v>
      </c>
      <c r="D68" s="78">
        <v>213</v>
      </c>
      <c r="E68" s="78">
        <v>109</v>
      </c>
      <c r="F68" s="78">
        <v>86</v>
      </c>
      <c r="G68" s="367">
        <f t="shared" si="5"/>
        <v>82.46</v>
      </c>
      <c r="H68" s="367">
        <f t="shared" si="3"/>
        <v>0.17</v>
      </c>
      <c r="I68" s="367">
        <f t="shared" si="4"/>
        <v>0.61</v>
      </c>
    </row>
    <row r="69" spans="1:9" ht="19.5">
      <c r="A69" s="367">
        <f>SQRT(('Выбор цвета'!G69-Калькулятор!U69)*('Выбор цвета'!G69-Калькулятор!U69)+('Выбор цвета'!H69-Калькулятор!V69)*('Выбор цвета'!H69-Калькулятор!V69)+('Выбор цвета'!I69-Калькулятор!W69)*('Выбор цвета'!I69-Калькулятор!W69))</f>
        <v>106.14919757187711</v>
      </c>
      <c r="B69" s="372" t="s">
        <v>129</v>
      </c>
      <c r="C69" s="76" t="s">
        <v>130</v>
      </c>
      <c r="D69" s="78">
        <v>247</v>
      </c>
      <c r="E69" s="78">
        <v>0</v>
      </c>
      <c r="F69" s="78">
        <v>0</v>
      </c>
      <c r="G69" s="367">
        <f t="shared" si="5"/>
        <v>82.46</v>
      </c>
      <c r="H69" s="367">
        <f t="shared" si="3"/>
        <v>0.17</v>
      </c>
      <c r="I69" s="367">
        <f t="shared" si="4"/>
        <v>0.61</v>
      </c>
    </row>
    <row r="70" spans="1:9" ht="19.5">
      <c r="A70" s="367">
        <f>SQRT(('Выбор цвета'!G70-Калькулятор!U70)*('Выбор цвета'!G70-Калькулятор!U70)+('Выбор цвета'!H70-Калькулятор!V70)*('Выбор цвета'!H70-Калькулятор!V70)+('Выбор цвета'!I70-Калькулятор!W70)*('Выбор цвета'!I70-Калькулятор!W70))</f>
        <v>108.08061272729307</v>
      </c>
      <c r="B70" s="372" t="s">
        <v>131</v>
      </c>
      <c r="C70" s="76" t="s">
        <v>132</v>
      </c>
      <c r="D70" s="78">
        <v>255</v>
      </c>
      <c r="E70" s="78">
        <v>0</v>
      </c>
      <c r="F70" s="78">
        <v>0</v>
      </c>
      <c r="G70" s="367">
        <f t="shared" si="5"/>
        <v>82.46</v>
      </c>
      <c r="H70" s="367">
        <f t="shared" si="3"/>
        <v>0.17</v>
      </c>
      <c r="I70" s="367">
        <f t="shared" si="4"/>
        <v>0.61</v>
      </c>
    </row>
    <row r="71" spans="1:9" ht="19.5">
      <c r="A71" s="367">
        <f>SQRT(('Выбор цвета'!G71-Калькулятор!U71)*('Выбор цвета'!G71-Калькулятор!U71)+('Выбор цвета'!H71-Калькулятор!V71)*('Выбор цвета'!H71-Калькулятор!V71)+('Выбор цвета'!I71-Калькулятор!W71)*('Выбор цвета'!I71-Калькулятор!W71))</f>
        <v>74.700340517975889</v>
      </c>
      <c r="B71" s="372" t="s">
        <v>133</v>
      </c>
      <c r="C71" s="76" t="s">
        <v>134</v>
      </c>
      <c r="D71" s="78">
        <v>180</v>
      </c>
      <c r="E71" s="78">
        <v>32</v>
      </c>
      <c r="F71" s="78">
        <v>65</v>
      </c>
      <c r="G71" s="367">
        <f t="shared" si="5"/>
        <v>82.46</v>
      </c>
      <c r="H71" s="367">
        <f t="shared" si="3"/>
        <v>0.17</v>
      </c>
      <c r="I71" s="367">
        <f t="shared" si="4"/>
        <v>0.61</v>
      </c>
    </row>
    <row r="72" spans="1:9" ht="19.5">
      <c r="A72" s="367">
        <f>SQRT(('Выбор цвета'!G72-Калькулятор!U72)*('Выбор цвета'!G72-Калькулятор!U72)+('Выбор цвета'!H72-Калькулятор!V72)*('Выбор цвета'!H72-Калькулятор!V72)+('Выбор цвета'!I72-Калькулятор!W72)*('Выбор цвета'!I72-Калькулятор!W72))</f>
        <v>77.741818490329692</v>
      </c>
      <c r="B72" s="372" t="s">
        <v>135</v>
      </c>
      <c r="C72" s="76" t="s">
        <v>136</v>
      </c>
      <c r="D72" s="78">
        <v>203</v>
      </c>
      <c r="E72" s="78">
        <v>51</v>
      </c>
      <c r="F72" s="78">
        <v>52</v>
      </c>
      <c r="G72" s="367">
        <f t="shared" si="5"/>
        <v>82.46</v>
      </c>
      <c r="H72" s="367">
        <f t="shared" si="3"/>
        <v>0.17</v>
      </c>
      <c r="I72" s="367">
        <f t="shared" si="4"/>
        <v>0.61</v>
      </c>
    </row>
    <row r="73" spans="1:9" ht="19.5">
      <c r="A73" s="367">
        <f>SQRT(('Выбор цвета'!G73-Калькулятор!U73)*('Выбор цвета'!G73-Калькулятор!U73)+('Выбор цвета'!H73-Калькулятор!V73)*('Выбор цвета'!H73-Калькулятор!V73)+('Выбор цвета'!I73-Калькулятор!W73)*('Выбор цвета'!I73-Калькулятор!W73))</f>
        <v>69.197042508837825</v>
      </c>
      <c r="B73" s="372" t="s">
        <v>137</v>
      </c>
      <c r="C73" s="76" t="s">
        <v>138</v>
      </c>
      <c r="D73" s="78">
        <v>172</v>
      </c>
      <c r="E73" s="78">
        <v>50</v>
      </c>
      <c r="F73" s="78">
        <v>59</v>
      </c>
      <c r="G73" s="367">
        <f t="shared" si="5"/>
        <v>82.46</v>
      </c>
      <c r="H73" s="367">
        <f t="shared" si="3"/>
        <v>0.17</v>
      </c>
      <c r="I73" s="367">
        <f t="shared" si="4"/>
        <v>0.61</v>
      </c>
    </row>
    <row r="74" spans="1:9" ht="19.5">
      <c r="A74" s="367">
        <f>SQRT(('Выбор цвета'!G74-Калькулятор!U74)*('Выбор цвета'!G74-Калькулятор!U74)+('Выбор цвета'!H74-Калькулятор!V74)*('Выбор цвета'!H74-Калькулятор!V74)+('Выбор цвета'!I74-Калькулятор!W74)*('Выбор цвета'!I74-Калькулятор!W74))</f>
        <v>72.571437496635184</v>
      </c>
      <c r="B74" s="372" t="s">
        <v>139</v>
      </c>
      <c r="C74" s="76" t="s">
        <v>140</v>
      </c>
      <c r="D74" s="78">
        <v>113</v>
      </c>
      <c r="E74" s="78">
        <v>21</v>
      </c>
      <c r="F74" s="78">
        <v>33</v>
      </c>
      <c r="G74" s="367">
        <f t="shared" si="5"/>
        <v>82.46</v>
      </c>
      <c r="H74" s="367">
        <f t="shared" si="3"/>
        <v>0.17</v>
      </c>
      <c r="I74" s="367">
        <f t="shared" si="4"/>
        <v>0.61</v>
      </c>
    </row>
    <row r="75" spans="1:9" ht="19.5">
      <c r="A75" s="367">
        <f>SQRT(('Выбор цвета'!G75-Калькулятор!U75)*('Выбор цвета'!G75-Калькулятор!U75)+('Выбор цвета'!H75-Калькулятор!V75)*('Выбор цвета'!H75-Калькулятор!V75)+('Выбор цвета'!I75-Калькулятор!W75)*('Выбор цвета'!I75-Калькулятор!W75))</f>
        <v>60.475721889568781</v>
      </c>
      <c r="B75" s="372" t="s">
        <v>141</v>
      </c>
      <c r="C75" s="76" t="s">
        <v>142</v>
      </c>
      <c r="D75" s="78">
        <v>178</v>
      </c>
      <c r="E75" s="78">
        <v>76</v>
      </c>
      <c r="F75" s="78">
        <v>67</v>
      </c>
      <c r="G75" s="367">
        <f t="shared" si="5"/>
        <v>82.46</v>
      </c>
      <c r="H75" s="367">
        <f t="shared" si="3"/>
        <v>0.17</v>
      </c>
      <c r="I75" s="367">
        <f t="shared" si="4"/>
        <v>0.61</v>
      </c>
    </row>
    <row r="76" spans="1:9" ht="19.5">
      <c r="A76" s="367">
        <f>SQRT(('Выбор цвета'!G76-Калькулятор!U76)*('Выбор цвета'!G76-Калькулятор!U76)+('Выбор цвета'!H76-Калькулятор!V76)*('Выбор цвета'!H76-Калькулятор!V76)+('Выбор цвета'!I76-Калькулятор!W76)*('Выбор цвета'!I76-Калькулятор!W76))</f>
        <v>48.581193913481833</v>
      </c>
      <c r="B76" s="372" t="s">
        <v>143</v>
      </c>
      <c r="C76" s="76" t="s">
        <v>144</v>
      </c>
      <c r="D76" s="78">
        <v>138</v>
      </c>
      <c r="E76" s="78">
        <v>90</v>
      </c>
      <c r="F76" s="78">
        <v>131</v>
      </c>
      <c r="G76" s="367">
        <f t="shared" si="5"/>
        <v>82.46</v>
      </c>
      <c r="H76" s="367">
        <f t="shared" si="3"/>
        <v>0.17</v>
      </c>
      <c r="I76" s="367">
        <f t="shared" si="4"/>
        <v>0.61</v>
      </c>
    </row>
    <row r="77" spans="1:9" ht="19.5">
      <c r="A77" s="367">
        <f>SQRT(('Выбор цвета'!G77-Калькулятор!U77)*('Выбор цвета'!G77-Калькулятор!U77)+('Выбор цвета'!H77-Калькулятор!V77)*('Выбор цвета'!H77-Калькулятор!V77)+('Выбор цвета'!I77-Калькулятор!W77)*('Выбор цвета'!I77-Калькулятор!W77))</f>
        <v>58.733035792334974</v>
      </c>
      <c r="B77" s="372" t="s">
        <v>145</v>
      </c>
      <c r="C77" s="76" t="s">
        <v>146</v>
      </c>
      <c r="D77" s="78">
        <v>147</v>
      </c>
      <c r="E77" s="78">
        <v>61</v>
      </c>
      <c r="F77" s="78">
        <v>80</v>
      </c>
      <c r="G77" s="367">
        <f t="shared" si="5"/>
        <v>82.46</v>
      </c>
      <c r="H77" s="367">
        <f t="shared" si="3"/>
        <v>0.17</v>
      </c>
      <c r="I77" s="367">
        <f t="shared" si="4"/>
        <v>0.61</v>
      </c>
    </row>
    <row r="78" spans="1:9" ht="19.5">
      <c r="A78" s="367">
        <f>SQRT(('Выбор цвета'!G78-Калькулятор!U78)*('Выбор цвета'!G78-Калькулятор!U78)+('Выбор цвета'!H78-Калькулятор!V78)*('Выбор цвета'!H78-Калькулятор!V78)+('Выбор цвета'!I78-Калькулятор!W78)*('Выбор цвета'!I78-Калькулятор!W78))</f>
        <v>58.85916166790475</v>
      </c>
      <c r="B78" s="372" t="s">
        <v>147</v>
      </c>
      <c r="C78" s="76" t="s">
        <v>148</v>
      </c>
      <c r="D78" s="78">
        <v>209</v>
      </c>
      <c r="E78" s="78">
        <v>91</v>
      </c>
      <c r="F78" s="78">
        <v>143</v>
      </c>
      <c r="G78" s="367">
        <f t="shared" si="5"/>
        <v>82.46</v>
      </c>
      <c r="H78" s="367">
        <f t="shared" si="3"/>
        <v>0.17</v>
      </c>
      <c r="I78" s="367">
        <f t="shared" si="4"/>
        <v>0.61</v>
      </c>
    </row>
    <row r="79" spans="1:9" ht="19.5">
      <c r="A79" s="367">
        <f>SQRT(('Выбор цвета'!G79-Калькулятор!U79)*('Выбор цвета'!G79-Калькулятор!U79)+('Выбор цвета'!H79-Калькулятор!V79)*('Выбор цвета'!H79-Калькулятор!V79)+('Выбор цвета'!I79-Калькулятор!W79)*('Выбор цвета'!I79-Калькулятор!W79))</f>
        <v>70.774897775559666</v>
      </c>
      <c r="B79" s="372" t="s">
        <v>149</v>
      </c>
      <c r="C79" s="76" t="s">
        <v>150</v>
      </c>
      <c r="D79" s="78">
        <v>105</v>
      </c>
      <c r="E79" s="78">
        <v>22</v>
      </c>
      <c r="F79" s="78">
        <v>57</v>
      </c>
      <c r="G79" s="367">
        <f t="shared" si="5"/>
        <v>82.46</v>
      </c>
      <c r="H79" s="367">
        <f t="shared" si="3"/>
        <v>0.17</v>
      </c>
      <c r="I79" s="367">
        <f t="shared" si="4"/>
        <v>0.61</v>
      </c>
    </row>
    <row r="80" spans="1:9" ht="19.5">
      <c r="A80" s="367">
        <f>SQRT(('Выбор цвета'!G80-Калькулятор!U80)*('Выбор цвета'!G80-Калькулятор!U80)+('Выбор цвета'!H80-Калькулятор!V80)*('Выбор цвета'!H80-Калькулятор!V80)+('Выбор цвета'!I80-Калькулятор!W80)*('Выбор цвета'!I80-Калькулятор!W80))</f>
        <v>50.755107528489106</v>
      </c>
      <c r="B80" s="372" t="s">
        <v>151</v>
      </c>
      <c r="C80" s="76" t="s">
        <v>152</v>
      </c>
      <c r="D80" s="78">
        <v>131</v>
      </c>
      <c r="E80" s="78">
        <v>99</v>
      </c>
      <c r="F80" s="78">
        <v>157</v>
      </c>
      <c r="G80" s="367">
        <f t="shared" si="5"/>
        <v>82.46</v>
      </c>
      <c r="H80" s="367">
        <f t="shared" si="3"/>
        <v>0.17</v>
      </c>
      <c r="I80" s="367">
        <f t="shared" si="4"/>
        <v>0.61</v>
      </c>
    </row>
    <row r="81" spans="1:9" ht="19.5">
      <c r="A81" s="367">
        <f>SQRT(('Выбор цвета'!G81-Калькулятор!U81)*('Выбор цвета'!G81-Калькулятор!U81)+('Выбор цвета'!H81-Калькулятор!V81)*('Выбор цвета'!H81-Калькулятор!V81)+('Выбор цвета'!I81-Калькулятор!W81)*('Выбор цвета'!I81-Калькулятор!W81))</f>
        <v>72.953968911345257</v>
      </c>
      <c r="B81" s="372" t="s">
        <v>153</v>
      </c>
      <c r="C81" s="76" t="s">
        <v>154</v>
      </c>
      <c r="D81" s="78">
        <v>153</v>
      </c>
      <c r="E81" s="78">
        <v>37</v>
      </c>
      <c r="F81" s="78">
        <v>114</v>
      </c>
      <c r="G81" s="367">
        <f t="shared" si="5"/>
        <v>82.46</v>
      </c>
      <c r="H81" s="367">
        <f t="shared" si="3"/>
        <v>0.17</v>
      </c>
      <c r="I81" s="367">
        <f t="shared" si="4"/>
        <v>0.61</v>
      </c>
    </row>
    <row r="82" spans="1:9" ht="19.5">
      <c r="A82" s="367">
        <f>SQRT(('Выбор цвета'!G82-Калькулятор!U82)*('Выбор цвета'!G82-Калькулятор!U82)+('Выбор цвета'!H82-Калькулятор!V82)*('Выбор цвета'!H82-Калькулятор!V82)+('Выбор цвета'!I82-Калькулятор!W82)*('Выбор цвета'!I82-Калькулятор!W82))</f>
        <v>68.082468372450052</v>
      </c>
      <c r="B82" s="372" t="s">
        <v>155</v>
      </c>
      <c r="C82" s="76" t="s">
        <v>156</v>
      </c>
      <c r="D82" s="78">
        <v>74</v>
      </c>
      <c r="E82" s="78">
        <v>32</v>
      </c>
      <c r="F82" s="78">
        <v>59</v>
      </c>
      <c r="G82" s="367">
        <f t="shared" si="5"/>
        <v>82.46</v>
      </c>
      <c r="H82" s="367">
        <f t="shared" si="3"/>
        <v>0.17</v>
      </c>
      <c r="I82" s="367">
        <f t="shared" si="4"/>
        <v>0.61</v>
      </c>
    </row>
    <row r="83" spans="1:9" ht="19.5">
      <c r="A83" s="367">
        <f>SQRT(('Выбор цвета'!G83-Калькулятор!U83)*('Выбор цвета'!G83-Калькулятор!U83)+('Выбор цвета'!H83-Калькулятор!V83)*('Выбор цвета'!H83-Калькулятор!V83)+('Выбор цвета'!I83-Калькулятор!W83)*('Выбор цвета'!I83-Калькулятор!W83))</f>
        <v>61.199749941347683</v>
      </c>
      <c r="B83" s="372" t="s">
        <v>157</v>
      </c>
      <c r="C83" s="76" t="s">
        <v>158</v>
      </c>
      <c r="D83" s="78">
        <v>144</v>
      </c>
      <c r="E83" s="78">
        <v>70</v>
      </c>
      <c r="F83" s="78">
        <v>132</v>
      </c>
      <c r="G83" s="367">
        <f t="shared" si="5"/>
        <v>82.46</v>
      </c>
      <c r="H83" s="367">
        <f t="shared" si="3"/>
        <v>0.17</v>
      </c>
      <c r="I83" s="367">
        <f t="shared" si="4"/>
        <v>0.61</v>
      </c>
    </row>
    <row r="84" spans="1:9" ht="19.5">
      <c r="A84" s="367">
        <f>SQRT(('Выбор цвета'!G84-Калькулятор!U84)*('Выбор цвета'!G84-Калькулятор!U84)+('Выбор цвета'!H84-Калькулятор!V84)*('Выбор цвета'!H84-Калькулятор!V84)+('Выбор цвета'!I84-Калькулятор!W84)*('Выбор цвета'!I84-Калькулятор!W84))</f>
        <v>25.785178933295892</v>
      </c>
      <c r="B84" s="372" t="s">
        <v>159</v>
      </c>
      <c r="C84" s="76" t="s">
        <v>160</v>
      </c>
      <c r="D84" s="78">
        <v>163</v>
      </c>
      <c r="E84" s="78">
        <v>137</v>
      </c>
      <c r="F84" s="78">
        <v>149</v>
      </c>
      <c r="G84" s="367">
        <f t="shared" si="5"/>
        <v>82.46</v>
      </c>
      <c r="H84" s="367">
        <f t="shared" si="3"/>
        <v>0.17</v>
      </c>
      <c r="I84" s="367">
        <f t="shared" si="4"/>
        <v>0.61</v>
      </c>
    </row>
    <row r="85" spans="1:9" ht="19.5">
      <c r="A85" s="367">
        <f>SQRT(('Выбор цвета'!G85-Калькулятор!U85)*('Выбор цвета'!G85-Калькулятор!U85)+('Выбор цвета'!H85-Калькулятор!V85)*('Выбор цвета'!H85-Калькулятор!V85)+('Выбор цвета'!I85-Калькулятор!W85)*('Выбор цвета'!I85-Калькулятор!W85))</f>
        <v>70.778655606021985</v>
      </c>
      <c r="B85" s="372" t="s">
        <v>161</v>
      </c>
      <c r="C85" s="76" t="s">
        <v>162</v>
      </c>
      <c r="D85" s="78">
        <v>198</v>
      </c>
      <c r="E85" s="78">
        <v>54</v>
      </c>
      <c r="F85" s="78">
        <v>120</v>
      </c>
      <c r="G85" s="367">
        <f t="shared" si="5"/>
        <v>82.46</v>
      </c>
      <c r="H85" s="367">
        <f t="shared" si="3"/>
        <v>0.17</v>
      </c>
      <c r="I85" s="367">
        <f t="shared" si="4"/>
        <v>0.61</v>
      </c>
    </row>
    <row r="86" spans="1:9" ht="19.5">
      <c r="A86" s="367">
        <f>SQRT(('Выбор цвета'!G86-Калькулятор!U86)*('Выбор цвета'!G86-Калькулятор!U86)+('Выбор цвета'!H86-Калькулятор!V86)*('Выбор цвета'!H86-Калькулятор!V86)+('Выбор цвета'!I86-Калькулятор!W86)*('Выбор цвета'!I86-Калькулятор!W86))</f>
        <v>41.64668877188835</v>
      </c>
      <c r="B86" s="372" t="s">
        <v>163</v>
      </c>
      <c r="C86" s="76" t="s">
        <v>164</v>
      </c>
      <c r="D86" s="78">
        <v>135</v>
      </c>
      <c r="E86" s="78">
        <v>115</v>
      </c>
      <c r="F86" s="78">
        <v>161</v>
      </c>
      <c r="G86" s="367">
        <f t="shared" si="5"/>
        <v>82.46</v>
      </c>
      <c r="H86" s="367">
        <f t="shared" si="3"/>
        <v>0.17</v>
      </c>
      <c r="I86" s="367">
        <f t="shared" si="4"/>
        <v>0.61</v>
      </c>
    </row>
    <row r="87" spans="1:9" ht="19.5">
      <c r="A87" s="367">
        <f>SQRT(('Выбор цвета'!G87-Калькулятор!U87)*('Выбор цвета'!G87-Калькулятор!U87)+('Выбор цвета'!H87-Калькулятор!V87)*('Выбор цвета'!H87-Калькулятор!V87)+('Выбор цвета'!I87-Калькулятор!W87)*('Выбор цвета'!I87-Калькулятор!W87))</f>
        <v>40.253998361349069</v>
      </c>
      <c r="B87" s="372" t="s">
        <v>165</v>
      </c>
      <c r="C87" s="76" t="s">
        <v>166</v>
      </c>
      <c r="D87" s="78">
        <v>107</v>
      </c>
      <c r="E87" s="78">
        <v>104</v>
      </c>
      <c r="F87" s="78">
        <v>128</v>
      </c>
      <c r="G87" s="367">
        <f t="shared" si="5"/>
        <v>82.46</v>
      </c>
      <c r="H87" s="367">
        <f t="shared" si="3"/>
        <v>0.17</v>
      </c>
      <c r="I87" s="367">
        <f t="shared" si="4"/>
        <v>0.61</v>
      </c>
    </row>
    <row r="88" spans="1:9" ht="19.5">
      <c r="A88" s="367">
        <f>SQRT(('Выбор цвета'!G88-Калькулятор!U88)*('Выбор цвета'!G88-Калькулятор!U88)+('Выбор цвета'!H88-Калькулятор!V88)*('Выбор цвета'!H88-Калькулятор!V88)+('Выбор цвета'!I88-Калькулятор!W88)*('Выбор цвета'!I88-Калькулятор!W88))</f>
        <v>55.664863986633037</v>
      </c>
      <c r="B88" s="372" t="s">
        <v>167</v>
      </c>
      <c r="C88" s="76" t="s">
        <v>168</v>
      </c>
      <c r="D88" s="78">
        <v>56</v>
      </c>
      <c r="E88" s="78">
        <v>76</v>
      </c>
      <c r="F88" s="78">
        <v>112</v>
      </c>
      <c r="G88" s="367">
        <f t="shared" si="5"/>
        <v>82.46</v>
      </c>
      <c r="H88" s="367">
        <f t="shared" si="3"/>
        <v>0.17</v>
      </c>
      <c r="I88" s="367">
        <f t="shared" si="4"/>
        <v>0.61</v>
      </c>
    </row>
    <row r="89" spans="1:9" ht="19.5">
      <c r="A89" s="367">
        <f>SQRT(('Выбор цвета'!G89-Калькулятор!U89)*('Выбор цвета'!G89-Калькулятор!U89)+('Выбор цвета'!H89-Калькулятор!V89)*('Выбор цвета'!H89-Калькулятор!V89)+('Выбор цвета'!I89-Калькулятор!W89)*('Выбор цвета'!I89-Калькулятор!W89))</f>
        <v>58.144826748142869</v>
      </c>
      <c r="B89" s="372" t="s">
        <v>169</v>
      </c>
      <c r="C89" s="76" t="s">
        <v>170</v>
      </c>
      <c r="D89" s="78">
        <v>31</v>
      </c>
      <c r="E89" s="78">
        <v>71</v>
      </c>
      <c r="F89" s="78">
        <v>100</v>
      </c>
      <c r="G89" s="367">
        <f t="shared" si="5"/>
        <v>82.46</v>
      </c>
      <c r="H89" s="367">
        <f t="shared" si="3"/>
        <v>0.17</v>
      </c>
      <c r="I89" s="367">
        <f t="shared" si="4"/>
        <v>0.61</v>
      </c>
    </row>
    <row r="90" spans="1:9" ht="19.5">
      <c r="A90" s="367">
        <f>SQRT(('Выбор цвета'!G90-Калькулятор!U90)*('Выбор цвета'!G90-Калькулятор!U90)+('Выбор цвета'!H90-Калькулятор!V90)*('Выбор цвета'!H90-Калькулятор!V90)+('Выбор цвета'!I90-Калькулятор!W90)*('Выбор цвета'!I90-Калькулятор!W90))</f>
        <v>79.782991378581102</v>
      </c>
      <c r="B90" s="372" t="s">
        <v>171</v>
      </c>
      <c r="C90" s="76" t="s">
        <v>172</v>
      </c>
      <c r="D90" s="78">
        <v>43</v>
      </c>
      <c r="E90" s="78">
        <v>44</v>
      </c>
      <c r="F90" s="78">
        <v>124</v>
      </c>
      <c r="G90" s="367">
        <f t="shared" si="5"/>
        <v>82.46</v>
      </c>
      <c r="H90" s="367">
        <f t="shared" si="3"/>
        <v>0.17</v>
      </c>
      <c r="I90" s="367">
        <f t="shared" si="4"/>
        <v>0.61</v>
      </c>
    </row>
    <row r="91" spans="1:9" ht="19.5">
      <c r="A91" s="367">
        <f>SQRT(('Выбор цвета'!G91-Калькулятор!U91)*('Выбор цвета'!G91-Калькулятор!U91)+('Выбор цвета'!H91-Калькулятор!V91)*('Выбор цвета'!H91-Калькулятор!V91)+('Выбор цвета'!I91-Калькулятор!W91)*('Выбор цвета'!I91-Калькулятор!W91))</f>
        <v>62.904761969942975</v>
      </c>
      <c r="B91" s="372" t="s">
        <v>173</v>
      </c>
      <c r="C91" s="76" t="s">
        <v>174</v>
      </c>
      <c r="D91" s="78">
        <v>42</v>
      </c>
      <c r="E91" s="78">
        <v>55</v>
      </c>
      <c r="F91" s="78">
        <v>86</v>
      </c>
      <c r="G91" s="367">
        <f t="shared" si="5"/>
        <v>82.46</v>
      </c>
      <c r="H91" s="367">
        <f t="shared" si="3"/>
        <v>0.17</v>
      </c>
      <c r="I91" s="367">
        <f t="shared" si="4"/>
        <v>0.61</v>
      </c>
    </row>
    <row r="92" spans="1:9" ht="19.5">
      <c r="A92" s="367">
        <f>SQRT(('Выбор цвета'!G92-Калькулятор!U92)*('Выбор цвета'!G92-Калькулятор!U92)+('Выбор цвета'!H92-Калькулятор!V92)*('Выбор цвета'!H92-Калькулятор!V92)+('Выбор цвета'!I92-Калькулятор!W92)*('Выбор цвета'!I92-Калькулятор!W92))</f>
        <v>70.963554960338342</v>
      </c>
      <c r="B92" s="372" t="s">
        <v>175</v>
      </c>
      <c r="C92" s="76" t="s">
        <v>176</v>
      </c>
      <c r="D92" s="78">
        <v>29</v>
      </c>
      <c r="E92" s="78">
        <v>31</v>
      </c>
      <c r="F92" s="78">
        <v>42</v>
      </c>
      <c r="G92" s="367">
        <f t="shared" si="5"/>
        <v>82.46</v>
      </c>
      <c r="H92" s="367">
        <f t="shared" si="3"/>
        <v>0.17</v>
      </c>
      <c r="I92" s="367">
        <f t="shared" si="4"/>
        <v>0.61</v>
      </c>
    </row>
    <row r="93" spans="1:9" ht="19.5">
      <c r="A93" s="367">
        <f>SQRT(('Выбор цвета'!G93-Калькулятор!U93)*('Выбор цвета'!G93-Калькулятор!U93)+('Выбор цвета'!H93-Калькулятор!V93)*('Выбор цвета'!H93-Калькулятор!V93)+('Выбор цвета'!I93-Калькулятор!W93)*('Выбор цвета'!I93-Калькулятор!W93))</f>
        <v>66.802381638846612</v>
      </c>
      <c r="B93" s="372" t="s">
        <v>177</v>
      </c>
      <c r="C93" s="76" t="s">
        <v>178</v>
      </c>
      <c r="D93" s="78">
        <v>21</v>
      </c>
      <c r="E93" s="78">
        <v>72</v>
      </c>
      <c r="F93" s="78">
        <v>137</v>
      </c>
      <c r="G93" s="367">
        <f t="shared" si="5"/>
        <v>82.46</v>
      </c>
      <c r="H93" s="367">
        <f t="shared" si="3"/>
        <v>0.17</v>
      </c>
      <c r="I93" s="367">
        <f t="shared" si="4"/>
        <v>0.61</v>
      </c>
    </row>
    <row r="94" spans="1:9" ht="19.5">
      <c r="A94" s="367">
        <f>SQRT(('Выбор цвета'!G94-Калькулятор!U94)*('Выбор цвета'!G94-Калькулятор!U94)+('Выбор цвета'!H94-Калькулятор!V94)*('Выбор цвета'!H94-Калькулятор!V94)+('Выбор цвета'!I94-Калькулятор!W94)*('Выбор цвета'!I94-Калькулятор!W94))</f>
        <v>47.637410897212909</v>
      </c>
      <c r="B94" s="372" t="s">
        <v>179</v>
      </c>
      <c r="C94" s="76" t="s">
        <v>180</v>
      </c>
      <c r="D94" s="78">
        <v>65</v>
      </c>
      <c r="E94" s="78">
        <v>103</v>
      </c>
      <c r="F94" s="78">
        <v>141</v>
      </c>
      <c r="G94" s="367">
        <f t="shared" si="5"/>
        <v>82.46</v>
      </c>
      <c r="H94" s="367">
        <f t="shared" si="3"/>
        <v>0.17</v>
      </c>
      <c r="I94" s="367">
        <f t="shared" si="4"/>
        <v>0.61</v>
      </c>
    </row>
    <row r="95" spans="1:9" ht="19.5">
      <c r="A95" s="367">
        <f>SQRT(('Выбор цвета'!G95-Калькулятор!U95)*('Выбор цвета'!G95-Калькулятор!U95)+('Выбор цвета'!H95-Калькулятор!V95)*('Выбор цвета'!H95-Калькулятор!V95)+('Выбор цвета'!I95-Калькулятор!W95)*('Выбор цвета'!I95-Калькулятор!W95))</f>
        <v>58.439925568868667</v>
      </c>
      <c r="B95" s="372" t="s">
        <v>181</v>
      </c>
      <c r="C95" s="76" t="s">
        <v>182</v>
      </c>
      <c r="D95" s="78">
        <v>49</v>
      </c>
      <c r="E95" s="78">
        <v>60</v>
      </c>
      <c r="F95" s="78">
        <v>72</v>
      </c>
      <c r="G95" s="367">
        <f t="shared" si="5"/>
        <v>82.46</v>
      </c>
      <c r="H95" s="367">
        <f t="shared" si="3"/>
        <v>0.17</v>
      </c>
      <c r="I95" s="367">
        <f t="shared" si="4"/>
        <v>0.61</v>
      </c>
    </row>
    <row r="96" spans="1:9" ht="19.5">
      <c r="A96" s="367">
        <f>SQRT(('Выбор цвета'!G96-Калькулятор!U96)*('Выбор цвета'!G96-Калькулятор!U96)+('Выбор цвета'!H96-Калькулятор!V96)*('Выбор цвета'!H96-Калькулятор!V96)+('Выбор цвета'!I96-Калькулятор!W96)*('Выбор цвета'!I96-Калькулятор!W96))</f>
        <v>51.805390072015655</v>
      </c>
      <c r="B96" s="372" t="s">
        <v>183</v>
      </c>
      <c r="C96" s="76" t="s">
        <v>184</v>
      </c>
      <c r="D96" s="78">
        <v>46</v>
      </c>
      <c r="E96" s="78">
        <v>89</v>
      </c>
      <c r="F96" s="78">
        <v>120</v>
      </c>
      <c r="G96" s="367">
        <f t="shared" si="5"/>
        <v>82.46</v>
      </c>
      <c r="H96" s="367">
        <f t="shared" si="3"/>
        <v>0.17</v>
      </c>
      <c r="I96" s="367">
        <f t="shared" si="4"/>
        <v>0.61</v>
      </c>
    </row>
    <row r="97" spans="1:9" ht="19.5">
      <c r="A97" s="367">
        <f>SQRT(('Выбор цвета'!G97-Калькулятор!U97)*('Выбор цвета'!G97-Калькулятор!U97)+('Выбор цвета'!H97-Калькулятор!V97)*('Выбор цвета'!H97-Калькулятор!V97)+('Выбор цвета'!I97-Калькулятор!W97)*('Выбор цвета'!I97-Калькулятор!W97))</f>
        <v>65.4788806834936</v>
      </c>
      <c r="B97" s="372" t="s">
        <v>185</v>
      </c>
      <c r="C97" s="76" t="s">
        <v>186</v>
      </c>
      <c r="D97" s="78">
        <v>19</v>
      </c>
      <c r="E97" s="78">
        <v>68</v>
      </c>
      <c r="F97" s="78">
        <v>124</v>
      </c>
      <c r="G97" s="367">
        <f t="shared" si="5"/>
        <v>82.46</v>
      </c>
      <c r="H97" s="367">
        <f t="shared" si="3"/>
        <v>0.17</v>
      </c>
      <c r="I97" s="367">
        <f t="shared" si="4"/>
        <v>0.61</v>
      </c>
    </row>
    <row r="98" spans="1:9" ht="19.5">
      <c r="A98" s="367">
        <f>SQRT(('Выбор цвета'!G98-Калькулятор!U98)*('Выбор цвета'!G98-Калькулятор!U98)+('Выбор цвета'!H98-Калькулятор!V98)*('Выбор цвета'!H98-Калькулятор!V98)+('Выбор цвета'!I98-Калькулятор!W98)*('Выбор цвета'!I98-Калькулятор!W98))</f>
        <v>65.965357921591405</v>
      </c>
      <c r="B98" s="372" t="s">
        <v>187</v>
      </c>
      <c r="C98" s="76" t="s">
        <v>188</v>
      </c>
      <c r="D98" s="78">
        <v>35</v>
      </c>
      <c r="E98" s="78">
        <v>44</v>
      </c>
      <c r="F98" s="78">
        <v>63</v>
      </c>
      <c r="G98" s="367">
        <f t="shared" si="5"/>
        <v>82.46</v>
      </c>
      <c r="H98" s="367">
        <f t="shared" si="3"/>
        <v>0.17</v>
      </c>
      <c r="I98" s="367">
        <f t="shared" si="4"/>
        <v>0.61</v>
      </c>
    </row>
    <row r="99" spans="1:9" ht="19.5">
      <c r="A99" s="367">
        <f>SQRT(('Выбор цвета'!G99-Калькулятор!U99)*('Выбор цвета'!G99-Калькулятор!U99)+('Выбор цвета'!H99-Калькулятор!V99)*('Выбор цвета'!H99-Калькулятор!V99)+('Выбор цвета'!I99-Калькулятор!W99)*('Выбор цвета'!I99-Калькулятор!W99))</f>
        <v>47.438997827531374</v>
      </c>
      <c r="B99" s="372" t="s">
        <v>189</v>
      </c>
      <c r="C99" s="76" t="s">
        <v>190</v>
      </c>
      <c r="D99" s="78">
        <v>58</v>
      </c>
      <c r="E99" s="78">
        <v>129</v>
      </c>
      <c r="F99" s="78">
        <v>184</v>
      </c>
      <c r="G99" s="367">
        <f t="shared" si="5"/>
        <v>82.46</v>
      </c>
      <c r="H99" s="367">
        <f t="shared" si="3"/>
        <v>0.17</v>
      </c>
      <c r="I99" s="367">
        <f t="shared" si="4"/>
        <v>0.61</v>
      </c>
    </row>
    <row r="100" spans="1:9" ht="19.5">
      <c r="A100" s="367">
        <f>SQRT(('Выбор цвета'!G100-Калькулятор!U100)*('Выбор цвета'!G100-Калькулятор!U100)+('Выбор цвета'!H100-Калькулятор!V100)*('Выбор цвета'!H100-Калькулятор!V100)+('Выбор цвета'!I100-Калькулятор!W100)*('Выбор цвета'!I100-Калькулятор!W100))</f>
        <v>68.333108290265784</v>
      </c>
      <c r="B100" s="372" t="s">
        <v>191</v>
      </c>
      <c r="C100" s="76" t="s">
        <v>192</v>
      </c>
      <c r="D100" s="78">
        <v>35</v>
      </c>
      <c r="E100" s="78">
        <v>45</v>
      </c>
      <c r="F100" s="78">
        <v>83</v>
      </c>
      <c r="G100" s="367">
        <f t="shared" si="5"/>
        <v>82.46</v>
      </c>
      <c r="H100" s="367">
        <f t="shared" si="3"/>
        <v>0.17</v>
      </c>
      <c r="I100" s="367">
        <f t="shared" si="4"/>
        <v>0.61</v>
      </c>
    </row>
    <row r="101" spans="1:9" ht="19.5">
      <c r="A101" s="367">
        <f>SQRT(('Выбор цвета'!G101-Калькулятор!U101)*('Выбор цвета'!G101-Калькулятор!U101)+('Выбор цвета'!H101-Калькулятор!V101)*('Выбор цвета'!H101-Калькулятор!V101)+('Выбор цвета'!I101-Калькулятор!W101)*('Выбор цвета'!I101-Калькулятор!W101))</f>
        <v>35.461502824557819</v>
      </c>
      <c r="B101" s="372" t="s">
        <v>193</v>
      </c>
      <c r="C101" s="76" t="s">
        <v>194</v>
      </c>
      <c r="D101" s="78">
        <v>108</v>
      </c>
      <c r="E101" s="78">
        <v>124</v>
      </c>
      <c r="F101" s="78">
        <v>152</v>
      </c>
      <c r="G101" s="367">
        <f t="shared" si="5"/>
        <v>82.46</v>
      </c>
      <c r="H101" s="367">
        <f t="shared" si="3"/>
        <v>0.17</v>
      </c>
      <c r="I101" s="367">
        <f t="shared" si="4"/>
        <v>0.61</v>
      </c>
    </row>
    <row r="102" spans="1:9" ht="19.5">
      <c r="A102" s="367">
        <f>SQRT(('Выбор цвета'!G102-Калькулятор!U102)*('Выбор цвета'!G102-Калькулятор!U102)+('Выбор цвета'!H102-Калькулятор!V102)*('Выбор цвета'!H102-Калькулятор!V102)+('Выбор цвета'!I102-Калькулятор!W102)*('Выбор цвета'!I102-Калькулятор!W102))</f>
        <v>53.379568547697467</v>
      </c>
      <c r="B102" s="372" t="s">
        <v>195</v>
      </c>
      <c r="C102" s="76" t="s">
        <v>196</v>
      </c>
      <c r="D102" s="78">
        <v>40</v>
      </c>
      <c r="E102" s="78">
        <v>116</v>
      </c>
      <c r="F102" s="78">
        <v>178</v>
      </c>
      <c r="G102" s="367">
        <f t="shared" si="5"/>
        <v>82.46</v>
      </c>
      <c r="H102" s="367">
        <f t="shared" si="3"/>
        <v>0.17</v>
      </c>
      <c r="I102" s="367">
        <f t="shared" si="4"/>
        <v>0.61</v>
      </c>
    </row>
    <row r="103" spans="1:9" ht="19.5">
      <c r="A103" s="367">
        <f>SQRT(('Выбор цвета'!G103-Калькулятор!U103)*('Выбор цвета'!G103-Калькулятор!U103)+('Выбор цвета'!H103-Калькулятор!V103)*('Выбор цвета'!H103-Калькулятор!V103)+('Выбор цвета'!I103-Калькулятор!W103)*('Выбор цвета'!I103-Калькулятор!W103))</f>
        <v>62.713694525598846</v>
      </c>
      <c r="B103" s="372" t="s">
        <v>197</v>
      </c>
      <c r="C103" s="76" t="s">
        <v>198</v>
      </c>
      <c r="D103" s="78">
        <v>14</v>
      </c>
      <c r="E103" s="78">
        <v>81</v>
      </c>
      <c r="F103" s="78">
        <v>141</v>
      </c>
      <c r="G103" s="367">
        <f t="shared" si="5"/>
        <v>82.46</v>
      </c>
      <c r="H103" s="367">
        <f t="shared" si="3"/>
        <v>0.17</v>
      </c>
      <c r="I103" s="367">
        <f t="shared" si="4"/>
        <v>0.61</v>
      </c>
    </row>
    <row r="104" spans="1:9" ht="19.5">
      <c r="A104" s="367">
        <f>SQRT(('Выбор цвета'!G104-Калькулятор!U104)*('Выбор цвета'!G104-Калькулятор!U104)+('Выбор цвета'!H104-Калькулятор!V104)*('Выбор цвета'!H104-Калькулятор!V104)+('Выбор цвета'!I104-Калькулятор!W104)*('Выбор цвета'!I104-Калькулятор!W104))</f>
        <v>41.970902471689719</v>
      </c>
      <c r="B104" s="372" t="s">
        <v>199</v>
      </c>
      <c r="C104" s="76" t="s">
        <v>200</v>
      </c>
      <c r="D104" s="78">
        <v>33</v>
      </c>
      <c r="E104" s="78">
        <v>136</v>
      </c>
      <c r="F104" s="78">
        <v>143</v>
      </c>
      <c r="G104" s="367">
        <f t="shared" si="5"/>
        <v>82.46</v>
      </c>
      <c r="H104" s="367">
        <f t="shared" si="3"/>
        <v>0.17</v>
      </c>
      <c r="I104" s="367">
        <f t="shared" si="4"/>
        <v>0.61</v>
      </c>
    </row>
    <row r="105" spans="1:9" ht="19.5">
      <c r="A105" s="367">
        <f>SQRT(('Выбор цвета'!G105-Калькулятор!U105)*('Выбор цвета'!G105-Калькулятор!U105)+('Выбор цвета'!H105-Калькулятор!V105)*('Выбор цвета'!H105-Калькулятор!V105)+('Выбор цвета'!I105-Калькулятор!W105)*('Выбор цвета'!I105-Калькулятор!W105))</f>
        <v>56.54568259610113</v>
      </c>
      <c r="B105" s="372" t="s">
        <v>201</v>
      </c>
      <c r="C105" s="76" t="s">
        <v>202</v>
      </c>
      <c r="D105" s="78">
        <v>26</v>
      </c>
      <c r="E105" s="78">
        <v>87</v>
      </c>
      <c r="F105" s="78">
        <v>132</v>
      </c>
      <c r="G105" s="367">
        <f t="shared" si="5"/>
        <v>82.46</v>
      </c>
      <c r="H105" s="367">
        <f t="shared" si="3"/>
        <v>0.17</v>
      </c>
      <c r="I105" s="367">
        <f t="shared" si="4"/>
        <v>0.61</v>
      </c>
    </row>
    <row r="106" spans="1:9" ht="19.5">
      <c r="A106" s="367">
        <f>SQRT(('Выбор цвета'!G106-Калькулятор!U106)*('Выбор цвета'!G106-Калькулятор!U106)+('Выбор цвета'!H106-Калькулятор!V106)*('Выбор цвета'!H106-Калькулятор!V106)+('Выбор цвета'!I106-Калькулятор!W106)*('Выбор цвета'!I106-Калькулятор!W106))</f>
        <v>60.282676400255333</v>
      </c>
      <c r="B106" s="372" t="s">
        <v>203</v>
      </c>
      <c r="C106" s="76" t="s">
        <v>204</v>
      </c>
      <c r="D106" s="78">
        <v>11</v>
      </c>
      <c r="E106" s="78">
        <v>65</v>
      </c>
      <c r="F106" s="78">
        <v>81</v>
      </c>
      <c r="G106" s="367">
        <f t="shared" si="5"/>
        <v>82.46</v>
      </c>
      <c r="H106" s="367">
        <f t="shared" ref="H106:H169" si="6">$H$7</f>
        <v>0.17</v>
      </c>
      <c r="I106" s="367">
        <f t="shared" ref="I106:I169" si="7">$I$7</f>
        <v>0.61</v>
      </c>
    </row>
    <row r="107" spans="1:9" ht="19.5">
      <c r="A107" s="367">
        <f>SQRT(('Выбор цвета'!G107-Калькулятор!U107)*('Выбор цвета'!G107-Калькулятор!U107)+('Выбор цвета'!H107-Калькулятор!V107)*('Выбор цвета'!H107-Калькулятор!V107)+('Выбор цвета'!I107-Калькулятор!W107)*('Выбор цвета'!I107-Калькулятор!W107))</f>
        <v>47.142269922720608</v>
      </c>
      <c r="B107" s="372" t="s">
        <v>205</v>
      </c>
      <c r="C107" s="76" t="s">
        <v>206</v>
      </c>
      <c r="D107" s="78">
        <v>7</v>
      </c>
      <c r="E107" s="78">
        <v>115</v>
      </c>
      <c r="F107" s="78">
        <v>122</v>
      </c>
      <c r="G107" s="367">
        <f t="shared" si="5"/>
        <v>82.46</v>
      </c>
      <c r="H107" s="367">
        <f t="shared" si="6"/>
        <v>0.17</v>
      </c>
      <c r="I107" s="367">
        <f t="shared" si="7"/>
        <v>0.61</v>
      </c>
    </row>
    <row r="108" spans="1:9" ht="19.5">
      <c r="A108" s="367">
        <f>SQRT(('Выбор цвета'!G108-Калькулятор!U108)*('Выбор цвета'!G108-Калькулятор!U108)+('Выбор цвета'!H108-Калькулятор!V108)*('Выбор цвета'!H108-Калькулятор!V108)+('Выбор цвета'!I108-Калькулятор!W108)*('Выбор цвета'!I108-Калькулятор!W108))</f>
        <v>70.640534017720938</v>
      </c>
      <c r="B108" s="372" t="s">
        <v>207</v>
      </c>
      <c r="C108" s="76" t="s">
        <v>208</v>
      </c>
      <c r="D108" s="78">
        <v>47</v>
      </c>
      <c r="E108" s="78">
        <v>42</v>
      </c>
      <c r="F108" s="78">
        <v>90</v>
      </c>
      <c r="G108" s="367">
        <f t="shared" si="5"/>
        <v>82.46</v>
      </c>
      <c r="H108" s="367">
        <f t="shared" si="6"/>
        <v>0.17</v>
      </c>
      <c r="I108" s="367">
        <f t="shared" si="7"/>
        <v>0.61</v>
      </c>
    </row>
    <row r="109" spans="1:9" ht="19.5">
      <c r="A109" s="367">
        <f>SQRT(('Выбор цвета'!G109-Калькулятор!U109)*('Выбор цвета'!G109-Калькулятор!U109)+('Выбор цвета'!H109-Калькулятор!V109)*('Выбор цвета'!H109-Калькулятор!V109)+('Выбор цвета'!I109-Калькулятор!W109)*('Выбор цвета'!I109-Калькулятор!W109))</f>
        <v>47.195305892907193</v>
      </c>
      <c r="B109" s="372" t="s">
        <v>209</v>
      </c>
      <c r="C109" s="76" t="s">
        <v>210</v>
      </c>
      <c r="D109" s="78">
        <v>77</v>
      </c>
      <c r="E109" s="78">
        <v>102</v>
      </c>
      <c r="F109" s="78">
        <v>142</v>
      </c>
      <c r="G109" s="367">
        <f t="shared" ref="G109:G172" si="8">$G$7</f>
        <v>82.46</v>
      </c>
      <c r="H109" s="367">
        <f t="shared" si="6"/>
        <v>0.17</v>
      </c>
      <c r="I109" s="367">
        <f t="shared" si="7"/>
        <v>0.61</v>
      </c>
    </row>
    <row r="110" spans="1:9" ht="19.5">
      <c r="A110" s="367">
        <f>SQRT(('Выбор цвета'!G110-Калькулятор!U110)*('Выбор цвета'!G110-Калькулятор!U110)+('Выбор цвета'!H110-Калькулятор!V110)*('Выбор цвета'!H110-Калькулятор!V110)+('Выбор цвета'!I110-Калькулятор!W110)*('Выбор цвета'!I110-Калькулятор!W110))</f>
        <v>31.658943476216894</v>
      </c>
      <c r="B110" s="372" t="s">
        <v>211</v>
      </c>
      <c r="C110" s="76" t="s">
        <v>212</v>
      </c>
      <c r="D110" s="78">
        <v>106</v>
      </c>
      <c r="E110" s="78">
        <v>147</v>
      </c>
      <c r="F110" s="78">
        <v>176</v>
      </c>
      <c r="G110" s="367">
        <f t="shared" si="8"/>
        <v>82.46</v>
      </c>
      <c r="H110" s="367">
        <f t="shared" si="6"/>
        <v>0.17</v>
      </c>
      <c r="I110" s="367">
        <f t="shared" si="7"/>
        <v>0.61</v>
      </c>
    </row>
    <row r="111" spans="1:9" ht="19.5">
      <c r="A111" s="367">
        <f>SQRT(('Выбор цвета'!G111-Калькулятор!U111)*('Выбор цвета'!G111-Калькулятор!U111)+('Выбор цвета'!H111-Калькулятор!V111)*('Выбор цвета'!H111-Калькулятор!V111)+('Выбор цвета'!I111-Калькулятор!W111)*('Выбор цвета'!I111-Калькулятор!W111))</f>
        <v>48.089609604281797</v>
      </c>
      <c r="B111" s="372" t="s">
        <v>213</v>
      </c>
      <c r="C111" s="76" t="s">
        <v>214</v>
      </c>
      <c r="D111" s="78">
        <v>41</v>
      </c>
      <c r="E111" s="78">
        <v>100</v>
      </c>
      <c r="F111" s="78">
        <v>120</v>
      </c>
      <c r="G111" s="367">
        <f t="shared" si="8"/>
        <v>82.46</v>
      </c>
      <c r="H111" s="367">
        <f t="shared" si="6"/>
        <v>0.17</v>
      </c>
      <c r="I111" s="367">
        <f t="shared" si="7"/>
        <v>0.61</v>
      </c>
    </row>
    <row r="112" spans="1:9" ht="19.5">
      <c r="A112" s="367">
        <f>SQRT(('Выбор цвета'!G112-Калькулятор!U112)*('Выбор цвета'!G112-Калькулятор!U112)+('Выбор цвета'!H112-Калькулятор!V112)*('Выбор цвета'!H112-Калькулятор!V112)+('Выбор цвета'!I112-Калькулятор!W112)*('Выбор цвета'!I112-Калькулятор!W112))</f>
        <v>70.350937627402004</v>
      </c>
      <c r="B112" s="372" t="s">
        <v>215</v>
      </c>
      <c r="C112" s="76" t="s">
        <v>216</v>
      </c>
      <c r="D112" s="78">
        <v>16</v>
      </c>
      <c r="E112" s="78">
        <v>44</v>
      </c>
      <c r="F112" s="78">
        <v>84</v>
      </c>
      <c r="G112" s="367">
        <f t="shared" si="8"/>
        <v>82.46</v>
      </c>
      <c r="H112" s="367">
        <f t="shared" si="6"/>
        <v>0.17</v>
      </c>
      <c r="I112" s="367">
        <f t="shared" si="7"/>
        <v>0.61</v>
      </c>
    </row>
    <row r="113" spans="1:9" ht="19.5">
      <c r="A113" s="367">
        <f>SQRT(('Выбор цвета'!G113-Калькулятор!U113)*('Выбор цвета'!G113-Калькулятор!U113)+('Выбор цвета'!H113-Калькулятор!V113)*('Выбор цвета'!H113-Калькулятор!V113)+('Выбор цвета'!I113-Калькулятор!W113)*('Выбор цвета'!I113-Калькулятор!W113))</f>
        <v>46.328323349805487</v>
      </c>
      <c r="B113" s="372" t="s">
        <v>217</v>
      </c>
      <c r="C113" s="76" t="s">
        <v>218</v>
      </c>
      <c r="D113" s="78">
        <v>50</v>
      </c>
      <c r="E113" s="78">
        <v>118</v>
      </c>
      <c r="F113" s="78">
        <v>98</v>
      </c>
      <c r="G113" s="367">
        <f t="shared" si="8"/>
        <v>82.46</v>
      </c>
      <c r="H113" s="367">
        <f t="shared" si="6"/>
        <v>0.17</v>
      </c>
      <c r="I113" s="367">
        <f t="shared" si="7"/>
        <v>0.61</v>
      </c>
    </row>
    <row r="114" spans="1:9" ht="19.5">
      <c r="A114" s="367">
        <f>SQRT(('Выбор цвета'!G114-Калькулятор!U114)*('Выбор цвета'!G114-Калькулятор!U114)+('Выбор цвета'!H114-Калькулятор!V114)*('Выбор цвета'!H114-Калькулятор!V114)+('Выбор цвета'!I114-Калькулятор!W114)*('Выбор цвета'!I114-Калькулятор!W114))</f>
        <v>57.425210441280143</v>
      </c>
      <c r="B114" s="372" t="s">
        <v>219</v>
      </c>
      <c r="C114" s="76" t="s">
        <v>220</v>
      </c>
      <c r="D114" s="78">
        <v>40</v>
      </c>
      <c r="E114" s="78">
        <v>113</v>
      </c>
      <c r="F114" s="78">
        <v>62</v>
      </c>
      <c r="G114" s="367">
        <f t="shared" si="8"/>
        <v>82.46</v>
      </c>
      <c r="H114" s="367">
        <f t="shared" si="6"/>
        <v>0.17</v>
      </c>
      <c r="I114" s="367">
        <f t="shared" si="7"/>
        <v>0.61</v>
      </c>
    </row>
    <row r="115" spans="1:9" ht="19.5">
      <c r="A115" s="367">
        <f>SQRT(('Выбор цвета'!G115-Калькулятор!U115)*('Выбор цвета'!G115-Калькулятор!U115)+('Выбор цвета'!H115-Калькулятор!V115)*('Выбор цвета'!H115-Калькулятор!V115)+('Выбор цвета'!I115-Калькулятор!W115)*('Выбор цвета'!I115-Калькулятор!W115))</f>
        <v>58.142456945436493</v>
      </c>
      <c r="B115" s="372" t="s">
        <v>221</v>
      </c>
      <c r="C115" s="76" t="s">
        <v>222</v>
      </c>
      <c r="D115" s="78">
        <v>39</v>
      </c>
      <c r="E115" s="78">
        <v>98</v>
      </c>
      <c r="F115" s="78">
        <v>53</v>
      </c>
      <c r="G115" s="367">
        <f t="shared" si="8"/>
        <v>82.46</v>
      </c>
      <c r="H115" s="367">
        <f t="shared" si="6"/>
        <v>0.17</v>
      </c>
      <c r="I115" s="367">
        <f t="shared" si="7"/>
        <v>0.61</v>
      </c>
    </row>
    <row r="116" spans="1:9" ht="19.5">
      <c r="A116" s="367">
        <f>SQRT(('Выбор цвета'!G116-Калькулятор!U116)*('Выбор цвета'!G116-Калькулятор!U116)+('Выбор цвета'!H116-Калькулятор!V116)*('Выбор цвета'!H116-Калькулятор!V116)+('Выбор цвета'!I116-Калькулятор!W116)*('Выбор цвета'!I116-Калькулятор!W116))</f>
        <v>49.763664351493532</v>
      </c>
      <c r="B116" s="372" t="s">
        <v>223</v>
      </c>
      <c r="C116" s="76" t="s">
        <v>224</v>
      </c>
      <c r="D116" s="78">
        <v>75</v>
      </c>
      <c r="E116" s="78">
        <v>87</v>
      </c>
      <c r="F116" s="78">
        <v>62</v>
      </c>
      <c r="G116" s="367">
        <f t="shared" si="8"/>
        <v>82.46</v>
      </c>
      <c r="H116" s="367">
        <f t="shared" si="6"/>
        <v>0.17</v>
      </c>
      <c r="I116" s="367">
        <f t="shared" si="7"/>
        <v>0.61</v>
      </c>
    </row>
    <row r="117" spans="1:9" ht="19.5">
      <c r="A117" s="367">
        <f>SQRT(('Выбор цвета'!G117-Калькулятор!U117)*('Выбор цвета'!G117-Калькулятор!U117)+('Выбор цвета'!H117-Калькулятор!V117)*('Выбор цвета'!H117-Калькулятор!V117)+('Выбор цвета'!I117-Калькулятор!W117)*('Выбор цвета'!I117-Калькулятор!W117))</f>
        <v>60.057160723948691</v>
      </c>
      <c r="B117" s="372" t="s">
        <v>225</v>
      </c>
      <c r="C117" s="76" t="s">
        <v>226</v>
      </c>
      <c r="D117" s="78">
        <v>14</v>
      </c>
      <c r="E117" s="78">
        <v>66</v>
      </c>
      <c r="F117" s="78">
        <v>67</v>
      </c>
      <c r="G117" s="367">
        <f t="shared" si="8"/>
        <v>82.46</v>
      </c>
      <c r="H117" s="367">
        <f t="shared" si="6"/>
        <v>0.17</v>
      </c>
      <c r="I117" s="367">
        <f t="shared" si="7"/>
        <v>0.61</v>
      </c>
    </row>
    <row r="118" spans="1:9" ht="19.5">
      <c r="A118" s="367">
        <f>SQRT(('Выбор цвета'!G118-Калькулятор!U118)*('Выбор цвета'!G118-Калькулятор!U118)+('Выбор цвета'!H118-Калькулятор!V118)*('Выбор цвета'!H118-Калькулятор!V118)+('Выбор цвета'!I118-Калькулятор!W118)*('Выбор цвета'!I118-Калькулятор!W118))</f>
        <v>61.236480670367271</v>
      </c>
      <c r="B118" s="372" t="s">
        <v>227</v>
      </c>
      <c r="C118" s="76" t="s">
        <v>228</v>
      </c>
      <c r="D118" s="78">
        <v>15</v>
      </c>
      <c r="E118" s="78">
        <v>67</v>
      </c>
      <c r="F118" s="78">
        <v>54</v>
      </c>
      <c r="G118" s="367">
        <f t="shared" si="8"/>
        <v>82.46</v>
      </c>
      <c r="H118" s="367">
        <f t="shared" si="6"/>
        <v>0.17</v>
      </c>
      <c r="I118" s="367">
        <f t="shared" si="7"/>
        <v>0.61</v>
      </c>
    </row>
    <row r="119" spans="1:9" ht="19.5">
      <c r="A119" s="367">
        <f>SQRT(('Выбор цвета'!G119-Калькулятор!U119)*('Выбор цвета'!G119-Калькулятор!U119)+('Выбор цвета'!H119-Калькулятор!V119)*('Выбор цвета'!H119-Калькулятор!V119)+('Выбор цвета'!I119-Калькулятор!W119)*('Выбор цвета'!I119-Калькулятор!W119))</f>
        <v>54.785424244595816</v>
      </c>
      <c r="B119" s="372" t="s">
        <v>229</v>
      </c>
      <c r="C119" s="76" t="s">
        <v>230</v>
      </c>
      <c r="D119" s="78">
        <v>64</v>
      </c>
      <c r="E119" s="78">
        <v>67</v>
      </c>
      <c r="F119" s="78">
        <v>59</v>
      </c>
      <c r="G119" s="367">
        <f t="shared" si="8"/>
        <v>82.46</v>
      </c>
      <c r="H119" s="367">
        <f t="shared" si="6"/>
        <v>0.17</v>
      </c>
      <c r="I119" s="367">
        <f t="shared" si="7"/>
        <v>0.61</v>
      </c>
    </row>
    <row r="120" spans="1:9" ht="19.5">
      <c r="A120" s="367">
        <f>SQRT(('Выбор цвета'!G120-Калькулятор!U120)*('Выбор цвета'!G120-Калькулятор!U120)+('Выбор цвета'!H120-Калькулятор!V120)*('Выбор цвета'!H120-Калькулятор!V120)+('Выбор цвета'!I120-Калькулятор!W120)*('Выбор цвета'!I120-Калькулятор!W120))</f>
        <v>63.42025185830105</v>
      </c>
      <c r="B120" s="372" t="s">
        <v>231</v>
      </c>
      <c r="C120" s="76" t="s">
        <v>232</v>
      </c>
      <c r="D120" s="78">
        <v>40</v>
      </c>
      <c r="E120" s="78">
        <v>52</v>
      </c>
      <c r="F120" s="78">
        <v>36</v>
      </c>
      <c r="G120" s="367">
        <f t="shared" si="8"/>
        <v>82.46</v>
      </c>
      <c r="H120" s="367">
        <f t="shared" si="6"/>
        <v>0.17</v>
      </c>
      <c r="I120" s="367">
        <f t="shared" si="7"/>
        <v>0.61</v>
      </c>
    </row>
    <row r="121" spans="1:9" ht="19.5">
      <c r="A121" s="367">
        <f>SQRT(('Выбор цвета'!G121-Калькулятор!U121)*('Выбор цвета'!G121-Калькулятор!U121)+('Выбор цвета'!H121-Калькулятор!V121)*('Выбор цвета'!H121-Калькулятор!V121)+('Выбор цвета'!I121-Калькулятор!W121)*('Выбор цвета'!I121-Калькулятор!W121))</f>
        <v>59.861005447411635</v>
      </c>
      <c r="B121" s="372" t="s">
        <v>233</v>
      </c>
      <c r="C121" s="76" t="s">
        <v>234</v>
      </c>
      <c r="D121" s="78">
        <v>53</v>
      </c>
      <c r="E121" s="78">
        <v>56</v>
      </c>
      <c r="F121" s="78">
        <v>46</v>
      </c>
      <c r="G121" s="367">
        <f t="shared" si="8"/>
        <v>82.46</v>
      </c>
      <c r="H121" s="367">
        <f t="shared" si="6"/>
        <v>0.17</v>
      </c>
      <c r="I121" s="367">
        <f t="shared" si="7"/>
        <v>0.61</v>
      </c>
    </row>
    <row r="122" spans="1:9" ht="19.5">
      <c r="A122" s="367">
        <f>SQRT(('Выбор цвета'!G122-Калькулятор!U122)*('Выбор цвета'!G122-Калькулятор!U122)+('Выбор цвета'!H122-Калькулятор!V122)*('Выбор цвета'!H122-Калькулятор!V122)+('Выбор цвета'!I122-Калькулятор!W122)*('Выбор цвета'!I122-Калькулятор!W122))</f>
        <v>61.335910070847632</v>
      </c>
      <c r="B122" s="372" t="s">
        <v>235</v>
      </c>
      <c r="C122" s="76" t="s">
        <v>236</v>
      </c>
      <c r="D122" s="78">
        <v>38</v>
      </c>
      <c r="E122" s="78">
        <v>57</v>
      </c>
      <c r="F122" s="78">
        <v>47</v>
      </c>
      <c r="G122" s="367">
        <f t="shared" si="8"/>
        <v>82.46</v>
      </c>
      <c r="H122" s="367">
        <f t="shared" si="6"/>
        <v>0.17</v>
      </c>
      <c r="I122" s="367">
        <f t="shared" si="7"/>
        <v>0.61</v>
      </c>
    </row>
    <row r="123" spans="1:9" ht="19.5">
      <c r="A123" s="367">
        <f>SQRT(('Выбор цвета'!G123-Калькулятор!U123)*('Выбор цвета'!G123-Калькулятор!U123)+('Выбор цвета'!H123-Калькулятор!V123)*('Выбор цвета'!H123-Калькулятор!V123)+('Выбор цвета'!I123-Калькулятор!W123)*('Выбор цвета'!I123-Калькулятор!W123))</f>
        <v>55.558377145384767</v>
      </c>
      <c r="B123" s="372" t="s">
        <v>237</v>
      </c>
      <c r="C123" s="76" t="s">
        <v>238</v>
      </c>
      <c r="D123" s="78">
        <v>62</v>
      </c>
      <c r="E123" s="78">
        <v>117</v>
      </c>
      <c r="F123" s="78">
        <v>59</v>
      </c>
      <c r="G123" s="367">
        <f t="shared" si="8"/>
        <v>82.46</v>
      </c>
      <c r="H123" s="367">
        <f t="shared" si="6"/>
        <v>0.17</v>
      </c>
      <c r="I123" s="367">
        <f t="shared" si="7"/>
        <v>0.61</v>
      </c>
    </row>
    <row r="124" spans="1:9" ht="19.5">
      <c r="A124" s="367">
        <f>SQRT(('Выбор цвета'!G124-Калькулятор!U124)*('Выбор цвета'!G124-Калькулятор!U124)+('Выбор цвета'!H124-Калькулятор!V124)*('Выбор цвета'!H124-Калькулятор!V124)+('Выбор цвета'!I124-Калькулятор!W124)*('Выбор цвета'!I124-Калькулятор!W124))</f>
        <v>39.947204743524217</v>
      </c>
      <c r="B124" s="372" t="s">
        <v>239</v>
      </c>
      <c r="C124" s="76" t="s">
        <v>240</v>
      </c>
      <c r="D124" s="78">
        <v>102</v>
      </c>
      <c r="E124" s="78">
        <v>130</v>
      </c>
      <c r="F124" s="78">
        <v>91</v>
      </c>
      <c r="G124" s="367">
        <f t="shared" si="8"/>
        <v>82.46</v>
      </c>
      <c r="H124" s="367">
        <f t="shared" si="6"/>
        <v>0.17</v>
      </c>
      <c r="I124" s="367">
        <f t="shared" si="7"/>
        <v>0.61</v>
      </c>
    </row>
    <row r="125" spans="1:9" ht="19.5">
      <c r="A125" s="367">
        <f>SQRT(('Выбор цвета'!G125-Калькулятор!U125)*('Выбор цвета'!G125-Калькулятор!U125)+('Выбор цвета'!H125-Калькулятор!V125)*('Выбор цвета'!H125-Калькулятор!V125)+('Выбор цвета'!I125-Калькулятор!W125)*('Выбор цвета'!I125-Калькулятор!W125))</f>
        <v>57.159429944677861</v>
      </c>
      <c r="B125" s="372" t="s">
        <v>241</v>
      </c>
      <c r="C125" s="76" t="s">
        <v>242</v>
      </c>
      <c r="D125" s="78">
        <v>49</v>
      </c>
      <c r="E125" s="78">
        <v>64</v>
      </c>
      <c r="F125" s="78">
        <v>61</v>
      </c>
      <c r="G125" s="367">
        <f t="shared" si="8"/>
        <v>82.46</v>
      </c>
      <c r="H125" s="367">
        <f t="shared" si="6"/>
        <v>0.17</v>
      </c>
      <c r="I125" s="367">
        <f t="shared" si="7"/>
        <v>0.61</v>
      </c>
    </row>
    <row r="126" spans="1:9" ht="19.5">
      <c r="A126" s="367">
        <f>SQRT(('Выбор цвета'!G126-Калькулятор!U126)*('Выбор цвета'!G126-Калькулятор!U126)+('Выбор цвета'!H126-Калькулятор!V126)*('Выбор цвета'!H126-Калькулятор!V126)+('Выбор цвета'!I126-Калькулятор!W126)*('Выбор цвета'!I126-Калькулятор!W126))</f>
        <v>36.852711602249926</v>
      </c>
      <c r="B126" s="372" t="s">
        <v>243</v>
      </c>
      <c r="C126" s="76" t="s">
        <v>244</v>
      </c>
      <c r="D126" s="78">
        <v>121</v>
      </c>
      <c r="E126" s="78">
        <v>124</v>
      </c>
      <c r="F126" s="78">
        <v>90</v>
      </c>
      <c r="G126" s="367">
        <f t="shared" si="8"/>
        <v>82.46</v>
      </c>
      <c r="H126" s="367">
        <f t="shared" si="6"/>
        <v>0.17</v>
      </c>
      <c r="I126" s="367">
        <f t="shared" si="7"/>
        <v>0.61</v>
      </c>
    </row>
    <row r="127" spans="1:9" ht="19.5">
      <c r="A127" s="367">
        <f>SQRT(('Выбор цвета'!G127-Калькулятор!U127)*('Выбор цвета'!G127-Калькулятор!U127)+('Выбор цвета'!H127-Калькулятор!V127)*('Выбор цвета'!H127-Калькулятор!V127)+('Выбор цвета'!I127-Калькулятор!W127)*('Выбор цвета'!I127-Калькулятор!W127))</f>
        <v>54.76801015927029</v>
      </c>
      <c r="B127" s="372" t="s">
        <v>245</v>
      </c>
      <c r="C127" s="76" t="s">
        <v>246</v>
      </c>
      <c r="D127" s="78">
        <v>68</v>
      </c>
      <c r="E127" s="78">
        <v>67</v>
      </c>
      <c r="F127" s="78">
        <v>55</v>
      </c>
      <c r="G127" s="367">
        <f t="shared" si="8"/>
        <v>82.46</v>
      </c>
      <c r="H127" s="367">
        <f t="shared" si="6"/>
        <v>0.17</v>
      </c>
      <c r="I127" s="367">
        <f t="shared" si="7"/>
        <v>0.61</v>
      </c>
    </row>
    <row r="128" spans="1:9" ht="19.5">
      <c r="A128" s="367">
        <f>SQRT(('Выбор цвета'!G128-Калькулятор!U128)*('Выбор цвета'!G128-Калькулятор!U128)+('Выбор цвета'!H128-Калькулятор!V128)*('Выбор цвета'!H128-Калькулятор!V128)+('Выбор цвета'!I128-Калькулятор!W128)*('Выбор цвета'!I128-Калькулятор!W128))</f>
        <v>55.956816097198995</v>
      </c>
      <c r="B128" s="372" t="s">
        <v>247</v>
      </c>
      <c r="C128" s="76" t="s">
        <v>248</v>
      </c>
      <c r="D128" s="78">
        <v>61</v>
      </c>
      <c r="E128" s="78">
        <v>64</v>
      </c>
      <c r="F128" s="78">
        <v>58</v>
      </c>
      <c r="G128" s="367">
        <f t="shared" si="8"/>
        <v>82.46</v>
      </c>
      <c r="H128" s="367">
        <f t="shared" si="6"/>
        <v>0.17</v>
      </c>
      <c r="I128" s="367">
        <f t="shared" si="7"/>
        <v>0.61</v>
      </c>
    </row>
    <row r="129" spans="1:9" ht="19.5">
      <c r="A129" s="367">
        <f>SQRT(('Выбор цвета'!G129-Калькулятор!U129)*('Выбор цвета'!G129-Калькулятор!U129)+('Выбор цвета'!H129-Калькулятор!V129)*('Выбор цвета'!H129-Калькулятор!V129)+('Выбор цвета'!I129-Калькулятор!W129)*('Выбор цвета'!I129-Калькулятор!W129))</f>
        <v>54.28547015682981</v>
      </c>
      <c r="B129" s="372" t="s">
        <v>249</v>
      </c>
      <c r="C129" s="76" t="s">
        <v>250</v>
      </c>
      <c r="D129" s="78">
        <v>2</v>
      </c>
      <c r="E129" s="78">
        <v>106</v>
      </c>
      <c r="F129" s="78">
        <v>82</v>
      </c>
      <c r="G129" s="367">
        <f t="shared" si="8"/>
        <v>82.46</v>
      </c>
      <c r="H129" s="367">
        <f t="shared" si="6"/>
        <v>0.17</v>
      </c>
      <c r="I129" s="367">
        <f t="shared" si="7"/>
        <v>0.61</v>
      </c>
    </row>
    <row r="130" spans="1:9" ht="19.5">
      <c r="A130" s="367">
        <f>SQRT(('Выбор цвета'!G130-Калькулятор!U130)*('Выбор цвета'!G130-Калькулятор!U130)+('Выбор цвета'!H130-Калькулятор!V130)*('Выбор цвета'!H130-Калькулятор!V130)+('Выбор цвета'!I130-Калькулятор!W130)*('Выбор цвета'!I130-Калькулятор!W130))</f>
        <v>56.476355185893439</v>
      </c>
      <c r="B130" s="372" t="s">
        <v>251</v>
      </c>
      <c r="C130" s="76" t="s">
        <v>252</v>
      </c>
      <c r="D130" s="78">
        <v>70</v>
      </c>
      <c r="E130" s="78">
        <v>134</v>
      </c>
      <c r="F130" s="78">
        <v>65</v>
      </c>
      <c r="G130" s="367">
        <f t="shared" si="8"/>
        <v>82.46</v>
      </c>
      <c r="H130" s="367">
        <f t="shared" si="6"/>
        <v>0.17</v>
      </c>
      <c r="I130" s="367">
        <f t="shared" si="7"/>
        <v>0.61</v>
      </c>
    </row>
    <row r="131" spans="1:9" ht="19.5">
      <c r="A131" s="367">
        <f>SQRT(('Выбор цвета'!G131-Калькулятор!U131)*('Выбор цвета'!G131-Калькулятор!U131)+('Выбор цвета'!H131-Калькулятор!V131)*('Выбор цвета'!H131-Калькулятор!V131)+('Выбор цвета'!I131-Калькулятор!W131)*('Выбор цвета'!I131-Калькулятор!W131))</f>
        <v>67.66991133874339</v>
      </c>
      <c r="B131" s="372" t="s">
        <v>253</v>
      </c>
      <c r="C131" s="76" t="s">
        <v>254</v>
      </c>
      <c r="D131" s="78">
        <v>72</v>
      </c>
      <c r="E131" s="78">
        <v>164</v>
      </c>
      <c r="F131" s="78">
        <v>63</v>
      </c>
      <c r="G131" s="367">
        <f t="shared" si="8"/>
        <v>82.46</v>
      </c>
      <c r="H131" s="367">
        <f t="shared" si="6"/>
        <v>0.17</v>
      </c>
      <c r="I131" s="367">
        <f t="shared" si="7"/>
        <v>0.61</v>
      </c>
    </row>
    <row r="132" spans="1:9" ht="19.5">
      <c r="A132" s="367">
        <f>SQRT(('Выбор цвета'!G132-Калькулятор!U132)*('Выбор цвета'!G132-Калькулятор!U132)+('Выбор цвета'!H132-Калькулятор!V132)*('Выбор цвета'!H132-Калькулятор!V132)+('Выбор цвета'!I132-Калькулятор!W132)*('Выбор цвета'!I132-Калькулятор!W132))</f>
        <v>24.363541596360935</v>
      </c>
      <c r="B132" s="372" t="s">
        <v>255</v>
      </c>
      <c r="C132" s="76" t="s">
        <v>256</v>
      </c>
      <c r="D132" s="78">
        <v>183</v>
      </c>
      <c r="E132" s="78">
        <v>217</v>
      </c>
      <c r="F132" s="78">
        <v>177</v>
      </c>
      <c r="G132" s="367">
        <f t="shared" si="8"/>
        <v>82.46</v>
      </c>
      <c r="H132" s="367">
        <f t="shared" si="6"/>
        <v>0.17</v>
      </c>
      <c r="I132" s="367">
        <f t="shared" si="7"/>
        <v>0.61</v>
      </c>
    </row>
    <row r="133" spans="1:9" ht="19.5">
      <c r="A133" s="367">
        <f>SQRT(('Выбор цвета'!G133-Калькулятор!U133)*('Выбор цвета'!G133-Калькулятор!U133)+('Выбор цвета'!H133-Калькулятор!V133)*('Выбор цвета'!H133-Калькулятор!V133)+('Выбор цвета'!I133-Калькулятор!W133)*('Выбор цвета'!I133-Калькулятор!W133))</f>
        <v>56.381055806279996</v>
      </c>
      <c r="B133" s="372" t="s">
        <v>257</v>
      </c>
      <c r="C133" s="76" t="s">
        <v>258</v>
      </c>
      <c r="D133" s="78">
        <v>53</v>
      </c>
      <c r="E133" s="78">
        <v>71</v>
      </c>
      <c r="F133" s="78">
        <v>51</v>
      </c>
      <c r="G133" s="367">
        <f t="shared" si="8"/>
        <v>82.46</v>
      </c>
      <c r="H133" s="367">
        <f t="shared" si="6"/>
        <v>0.17</v>
      </c>
      <c r="I133" s="367">
        <f t="shared" si="7"/>
        <v>0.61</v>
      </c>
    </row>
    <row r="134" spans="1:9" ht="19.5">
      <c r="A134" s="367">
        <f>SQRT(('Выбор цвета'!G134-Калькулятор!U134)*('Выбор цвета'!G134-Калькулятор!U134)+('Выбор цвета'!H134-Калькулятор!V134)*('Выбор цвета'!H134-Калькулятор!V134)+('Выбор цвета'!I134-Калькулятор!W134)*('Выбор цвета'!I134-Калькулятор!W134))</f>
        <v>30.830649498409159</v>
      </c>
      <c r="B134" s="372" t="s">
        <v>259</v>
      </c>
      <c r="C134" s="76" t="s">
        <v>260</v>
      </c>
      <c r="D134" s="78">
        <v>134</v>
      </c>
      <c r="E134" s="78">
        <v>164</v>
      </c>
      <c r="F134" s="78">
        <v>124</v>
      </c>
      <c r="G134" s="367">
        <f t="shared" si="8"/>
        <v>82.46</v>
      </c>
      <c r="H134" s="367">
        <f t="shared" si="6"/>
        <v>0.17</v>
      </c>
      <c r="I134" s="367">
        <f t="shared" si="7"/>
        <v>0.61</v>
      </c>
    </row>
    <row r="135" spans="1:9" ht="19.5">
      <c r="A135" s="367">
        <f>SQRT(('Выбор цвета'!G135-Калькулятор!U135)*('Выбор цвета'!G135-Калькулятор!U135)+('Выбор цвета'!H135-Калькулятор!V135)*('Выбор цвета'!H135-Калькулятор!V135)+('Выбор цвета'!I135-Калькулятор!W135)*('Выбор цвета'!I135-Калькулятор!W135))</f>
        <v>57.560870190304755</v>
      </c>
      <c r="B135" s="372" t="s">
        <v>261</v>
      </c>
      <c r="C135" s="76" t="s">
        <v>262</v>
      </c>
      <c r="D135" s="78">
        <v>62</v>
      </c>
      <c r="E135" s="78">
        <v>60</v>
      </c>
      <c r="F135" s="78">
        <v>50</v>
      </c>
      <c r="G135" s="367">
        <f t="shared" si="8"/>
        <v>82.46</v>
      </c>
      <c r="H135" s="367">
        <f t="shared" si="6"/>
        <v>0.17</v>
      </c>
      <c r="I135" s="367">
        <f t="shared" si="7"/>
        <v>0.61</v>
      </c>
    </row>
    <row r="136" spans="1:9" ht="19.5">
      <c r="A136" s="367">
        <f>SQRT(('Выбор цвета'!G136-Калькулятор!U136)*('Выбор цвета'!G136-Калькулятор!U136)+('Выбор цвета'!H136-Калькулятор!V136)*('Выбор цвета'!H136-Калькулятор!V136)+('Выбор цвета'!I136-Калькулятор!W136)*('Выбор цвета'!I136-Калькулятор!W136))</f>
        <v>58.100445453810792</v>
      </c>
      <c r="B136" s="372" t="s">
        <v>263</v>
      </c>
      <c r="C136" s="76" t="s">
        <v>264</v>
      </c>
      <c r="D136" s="78">
        <v>0</v>
      </c>
      <c r="E136" s="78">
        <v>135</v>
      </c>
      <c r="F136" s="78">
        <v>84</v>
      </c>
      <c r="G136" s="367">
        <f t="shared" si="8"/>
        <v>82.46</v>
      </c>
      <c r="H136" s="367">
        <f t="shared" si="6"/>
        <v>0.17</v>
      </c>
      <c r="I136" s="367">
        <f t="shared" si="7"/>
        <v>0.61</v>
      </c>
    </row>
    <row r="137" spans="1:9" ht="19.5">
      <c r="A137" s="367">
        <f>SQRT(('Выбор цвета'!G137-Калькулятор!U137)*('Выбор цвета'!G137-Калькулятор!U137)+('Выбор цвета'!H137-Калькулятор!V137)*('Выбор цвета'!H137-Калькулятор!V137)+('Выбор цвета'!I137-Калькулятор!W137)*('Выбор цвета'!I137-Калькулятор!W137))</f>
        <v>51.371734522301431</v>
      </c>
      <c r="B137" s="372" t="s">
        <v>265</v>
      </c>
      <c r="C137" s="76" t="s">
        <v>266</v>
      </c>
      <c r="D137" s="78">
        <v>83</v>
      </c>
      <c r="E137" s="78">
        <v>117</v>
      </c>
      <c r="F137" s="78">
        <v>60</v>
      </c>
      <c r="G137" s="367">
        <f t="shared" si="8"/>
        <v>82.46</v>
      </c>
      <c r="H137" s="367">
        <f t="shared" si="6"/>
        <v>0.17</v>
      </c>
      <c r="I137" s="367">
        <f t="shared" si="7"/>
        <v>0.61</v>
      </c>
    </row>
    <row r="138" spans="1:9" ht="19.5">
      <c r="A138" s="367">
        <f>SQRT(('Выбор цвета'!G138-Калькулятор!U138)*('Выбор цвета'!G138-Калькулятор!U138)+('Выбор цвета'!H138-Калькулятор!V138)*('Выбор цвета'!H138-Калькулятор!V138)+('Выбор цвета'!I138-Калькулятор!W138)*('Выбор цвета'!I138-Калькулятор!W138))</f>
        <v>54.628141705213771</v>
      </c>
      <c r="B138" s="372" t="s">
        <v>267</v>
      </c>
      <c r="C138" s="76" t="s">
        <v>268</v>
      </c>
      <c r="D138" s="78">
        <v>0</v>
      </c>
      <c r="E138" s="78">
        <v>93</v>
      </c>
      <c r="F138" s="78">
        <v>82</v>
      </c>
      <c r="G138" s="367">
        <f t="shared" si="8"/>
        <v>82.46</v>
      </c>
      <c r="H138" s="367">
        <f t="shared" si="6"/>
        <v>0.17</v>
      </c>
      <c r="I138" s="367">
        <f t="shared" si="7"/>
        <v>0.61</v>
      </c>
    </row>
    <row r="139" spans="1:9" ht="19.5">
      <c r="A139" s="367">
        <f>SQRT(('Выбор цвета'!G139-Калькулятор!U139)*('Выбор цвета'!G139-Калькулятор!U139)+('Выбор цвета'!H139-Калькулятор!V139)*('Выбор цвета'!H139-Калькулятор!V139)+('Выбор цвета'!I139-Калькулятор!W139)*('Выбор цвета'!I139-Калькулятор!W139))</f>
        <v>23.586877007486972</v>
      </c>
      <c r="B139" s="372" t="s">
        <v>269</v>
      </c>
      <c r="C139" s="76" t="s">
        <v>270</v>
      </c>
      <c r="D139" s="78">
        <v>129</v>
      </c>
      <c r="E139" s="78">
        <v>192</v>
      </c>
      <c r="F139" s="78">
        <v>187</v>
      </c>
      <c r="G139" s="367">
        <f t="shared" si="8"/>
        <v>82.46</v>
      </c>
      <c r="H139" s="367">
        <f t="shared" si="6"/>
        <v>0.17</v>
      </c>
      <c r="I139" s="367">
        <f t="shared" si="7"/>
        <v>0.61</v>
      </c>
    </row>
    <row r="140" spans="1:9" ht="19.5">
      <c r="A140" s="367">
        <f>SQRT(('Выбор цвета'!G140-Калькулятор!U140)*('Выбор цвета'!G140-Калькулятор!U140)+('Выбор цвета'!H140-Калькулятор!V140)*('Выбор цвета'!H140-Калькулятор!V140)+('Выбор цвета'!I140-Калькулятор!W140)*('Выбор цвета'!I140-Калькулятор!W140))</f>
        <v>52.973155396281605</v>
      </c>
      <c r="B140" s="372" t="s">
        <v>271</v>
      </c>
      <c r="C140" s="76" t="s">
        <v>272</v>
      </c>
      <c r="D140" s="78">
        <v>45</v>
      </c>
      <c r="E140" s="78">
        <v>85</v>
      </c>
      <c r="F140" s="78">
        <v>70</v>
      </c>
      <c r="G140" s="367">
        <f t="shared" si="8"/>
        <v>82.46</v>
      </c>
      <c r="H140" s="367">
        <f t="shared" si="6"/>
        <v>0.17</v>
      </c>
      <c r="I140" s="367">
        <f t="shared" si="7"/>
        <v>0.61</v>
      </c>
    </row>
    <row r="141" spans="1:9" ht="19.5">
      <c r="A141" s="367">
        <f>SQRT(('Выбор цвета'!G141-Калькулятор!U141)*('Выбор цвета'!G141-Калькулятор!U141)+('Выбор цвета'!H141-Калькулятор!V141)*('Выбор цвета'!H141-Калькулятор!V141)+('Выбор цвета'!I141-Калькулятор!W141)*('Выбор цвета'!I141-Калькулятор!W141))</f>
        <v>59.607221813829284</v>
      </c>
      <c r="B141" s="372" t="s">
        <v>273</v>
      </c>
      <c r="C141" s="76" t="s">
        <v>274</v>
      </c>
      <c r="D141" s="78">
        <v>0</v>
      </c>
      <c r="E141" s="78">
        <v>114</v>
      </c>
      <c r="F141" s="78">
        <v>67</v>
      </c>
      <c r="G141" s="367">
        <f t="shared" si="8"/>
        <v>82.46</v>
      </c>
      <c r="H141" s="367">
        <f t="shared" si="6"/>
        <v>0.17</v>
      </c>
      <c r="I141" s="367">
        <f t="shared" si="7"/>
        <v>0.61</v>
      </c>
    </row>
    <row r="142" spans="1:9" ht="19.5">
      <c r="A142" s="367">
        <f>SQRT(('Выбор цвета'!G142-Калькулятор!U142)*('Выбор цвета'!G142-Калькулятор!U142)+('Выбор цвета'!H142-Калькулятор!V142)*('Выбор цвета'!H142-Калькулятор!V142)+('Выбор цвета'!I142-Калькулятор!W142)*('Выбор цвета'!I142-Калькулятор!W142))</f>
        <v>55.508055436560859</v>
      </c>
      <c r="B142" s="372" t="s">
        <v>275</v>
      </c>
      <c r="C142" s="76" t="s">
        <v>276</v>
      </c>
      <c r="D142" s="78">
        <v>15</v>
      </c>
      <c r="E142" s="78">
        <v>133</v>
      </c>
      <c r="F142" s="78">
        <v>88</v>
      </c>
      <c r="G142" s="367">
        <f t="shared" si="8"/>
        <v>82.46</v>
      </c>
      <c r="H142" s="367">
        <f t="shared" si="6"/>
        <v>0.17</v>
      </c>
      <c r="I142" s="367">
        <f t="shared" si="7"/>
        <v>0.61</v>
      </c>
    </row>
    <row r="143" spans="1:9" ht="19.5">
      <c r="A143" s="367">
        <f>SQRT(('Выбор цвета'!G143-Калькулятор!U143)*('Выбор цвета'!G143-Калькулятор!U143)+('Выбор цвета'!H143-Калькулятор!V143)*('Выбор цвета'!H143-Калькулятор!V143)+('Выбор цвета'!I143-Калькулятор!W143)*('Выбор цвета'!I143-Калькулятор!W143))</f>
        <v>37.472371707685717</v>
      </c>
      <c r="B143" s="372" t="s">
        <v>277</v>
      </c>
      <c r="C143" s="76" t="s">
        <v>278</v>
      </c>
      <c r="D143" s="78">
        <v>71</v>
      </c>
      <c r="E143" s="78">
        <v>138</v>
      </c>
      <c r="F143" s="78">
        <v>132</v>
      </c>
      <c r="G143" s="367">
        <f t="shared" si="8"/>
        <v>82.46</v>
      </c>
      <c r="H143" s="367">
        <f t="shared" si="6"/>
        <v>0.17</v>
      </c>
      <c r="I143" s="367">
        <f t="shared" si="7"/>
        <v>0.61</v>
      </c>
    </row>
    <row r="144" spans="1:9" ht="19.5">
      <c r="A144" s="367">
        <f>SQRT(('Выбор цвета'!G144-Калькулятор!U144)*('Выбор цвета'!G144-Калькулятор!U144)+('Выбор цвета'!H144-Калькулятор!V144)*('Выбор цвета'!H144-Калькулятор!V144)+('Выбор цвета'!I144-Калькулятор!W144)*('Выбор цвета'!I144-Калькулятор!W144))</f>
        <v>22.128810464755663</v>
      </c>
      <c r="B144" s="372" t="s">
        <v>279</v>
      </c>
      <c r="C144" s="76" t="s">
        <v>280</v>
      </c>
      <c r="D144" s="78">
        <v>127</v>
      </c>
      <c r="E144" s="78">
        <v>176</v>
      </c>
      <c r="F144" s="78">
        <v>178</v>
      </c>
      <c r="G144" s="367">
        <f t="shared" si="8"/>
        <v>82.46</v>
      </c>
      <c r="H144" s="367">
        <f t="shared" si="6"/>
        <v>0.17</v>
      </c>
      <c r="I144" s="367">
        <f t="shared" si="7"/>
        <v>0.61</v>
      </c>
    </row>
    <row r="145" spans="1:9" ht="19.5">
      <c r="A145" s="367">
        <f>SQRT(('Выбор цвета'!G145-Калькулятор!U145)*('Выбор цвета'!G145-Калькулятор!U145)+('Выбор цвета'!H145-Калькулятор!V145)*('Выбор цвета'!H145-Калькулятор!V145)+('Выбор цвета'!I145-Калькулятор!W145)*('Выбор цвета'!I145-Калькулятор!W145))</f>
        <v>61.278290933378656</v>
      </c>
      <c r="B145" s="372" t="s">
        <v>281</v>
      </c>
      <c r="C145" s="76" t="s">
        <v>282</v>
      </c>
      <c r="D145" s="78">
        <v>27</v>
      </c>
      <c r="E145" s="78">
        <v>84</v>
      </c>
      <c r="F145" s="78">
        <v>44</v>
      </c>
      <c r="G145" s="367">
        <f t="shared" si="8"/>
        <v>82.46</v>
      </c>
      <c r="H145" s="367">
        <f t="shared" si="6"/>
        <v>0.17</v>
      </c>
      <c r="I145" s="367">
        <f t="shared" si="7"/>
        <v>0.61</v>
      </c>
    </row>
    <row r="146" spans="1:9" ht="19.5">
      <c r="A146" s="367">
        <f>SQRT(('Выбор цвета'!G146-Калькулятор!U146)*('Выбор цвета'!G146-Калькулятор!U146)+('Выбор цвета'!H146-Калькулятор!V146)*('Выбор цвета'!H146-Калькулятор!V146)+('Выбор цвета'!I146-Калькулятор!W146)*('Выбор цвета'!I146-Калькулятор!W146))</f>
        <v>55.757335330138879</v>
      </c>
      <c r="B146" s="372" t="s">
        <v>283</v>
      </c>
      <c r="C146" s="76" t="s">
        <v>284</v>
      </c>
      <c r="D146" s="78">
        <v>0</v>
      </c>
      <c r="E146" s="78">
        <v>93</v>
      </c>
      <c r="F146" s="78">
        <v>76</v>
      </c>
      <c r="G146" s="367">
        <f t="shared" si="8"/>
        <v>82.46</v>
      </c>
      <c r="H146" s="367">
        <f t="shared" si="6"/>
        <v>0.17</v>
      </c>
      <c r="I146" s="367">
        <f t="shared" si="7"/>
        <v>0.61</v>
      </c>
    </row>
    <row r="147" spans="1:9" ht="19.5">
      <c r="A147" s="367">
        <f>SQRT(('Выбор цвета'!G147-Калькулятор!U147)*('Выбор цвета'!G147-Калькулятор!U147)+('Выбор цвета'!H147-Калькулятор!V147)*('Выбор цвета'!H147-Калькулятор!V147)+('Выбор цвета'!I147-Калькулятор!W147)*('Выбор цвета'!I147-Калькулятор!W147))</f>
        <v>69.970934015692848</v>
      </c>
      <c r="B147" s="372" t="s">
        <v>285</v>
      </c>
      <c r="C147" s="76" t="s">
        <v>286</v>
      </c>
      <c r="D147" s="78">
        <v>0</v>
      </c>
      <c r="E147" s="78">
        <v>143</v>
      </c>
      <c r="F147" s="78">
        <v>57</v>
      </c>
      <c r="G147" s="367">
        <f t="shared" si="8"/>
        <v>82.46</v>
      </c>
      <c r="H147" s="367">
        <f t="shared" si="6"/>
        <v>0.17</v>
      </c>
      <c r="I147" s="367">
        <f t="shared" si="7"/>
        <v>0.61</v>
      </c>
    </row>
    <row r="148" spans="1:9" ht="19.5">
      <c r="A148" s="367">
        <f>SQRT(('Выбор цвета'!G148-Калькулятор!U148)*('Выбор цвета'!G148-Калькулятор!U148)+('Выбор цвета'!H148-Калькулятор!V148)*('Выбор цвета'!H148-Калькулятор!V148)+('Выбор цвета'!I148-Калькулятор!W148)*('Выбор цвета'!I148-Калькулятор!W148))</f>
        <v>88.257192706118744</v>
      </c>
      <c r="B148" s="372" t="s">
        <v>287</v>
      </c>
      <c r="C148" s="76" t="s">
        <v>288</v>
      </c>
      <c r="D148" s="78">
        <v>0</v>
      </c>
      <c r="E148" s="78">
        <v>187</v>
      </c>
      <c r="F148" s="78">
        <v>46</v>
      </c>
      <c r="G148" s="367">
        <f t="shared" si="8"/>
        <v>82.46</v>
      </c>
      <c r="H148" s="367">
        <f t="shared" si="6"/>
        <v>0.17</v>
      </c>
      <c r="I148" s="367">
        <f t="shared" si="7"/>
        <v>0.61</v>
      </c>
    </row>
    <row r="149" spans="1:9" ht="19.5">
      <c r="A149" s="367">
        <f>SQRT(('Выбор цвета'!G149-Калькулятор!U149)*('Выбор цвета'!G149-Калькулятор!U149)+('Выбор цвета'!H149-Калькулятор!V149)*('Выбор цвета'!H149-Калькулятор!V149)+('Выбор цвета'!I149-Калькулятор!W149)*('Выбор цвета'!I149-Калькулятор!W149))</f>
        <v>26.310162800211799</v>
      </c>
      <c r="B149" s="372" t="s">
        <v>289</v>
      </c>
      <c r="C149" s="76" t="s">
        <v>290</v>
      </c>
      <c r="D149" s="78">
        <v>126</v>
      </c>
      <c r="E149" s="78">
        <v>139</v>
      </c>
      <c r="F149" s="78">
        <v>146</v>
      </c>
      <c r="G149" s="367">
        <f t="shared" si="8"/>
        <v>82.46</v>
      </c>
      <c r="H149" s="367">
        <f t="shared" si="6"/>
        <v>0.17</v>
      </c>
      <c r="I149" s="367">
        <f t="shared" si="7"/>
        <v>0.61</v>
      </c>
    </row>
    <row r="150" spans="1:9" ht="19.5">
      <c r="A150" s="367">
        <f>SQRT(('Выбор цвета'!G150-Калькулятор!U150)*('Выбор цвета'!G150-Калькулятор!U150)+('Выбор цвета'!H150-Калькулятор!V150)*('Выбор цвета'!H150-Калькулятор!V150)+('Выбор цвета'!I150-Калькулятор!W150)*('Выбор цвета'!I150-Калькулятор!W150))</f>
        <v>20.616399905143297</v>
      </c>
      <c r="B150" s="372" t="s">
        <v>291</v>
      </c>
      <c r="C150" s="76" t="s">
        <v>292</v>
      </c>
      <c r="D150" s="78">
        <v>143</v>
      </c>
      <c r="E150" s="78">
        <v>153</v>
      </c>
      <c r="F150" s="78">
        <v>159</v>
      </c>
      <c r="G150" s="367">
        <f t="shared" si="8"/>
        <v>82.46</v>
      </c>
      <c r="H150" s="367">
        <f t="shared" si="6"/>
        <v>0.17</v>
      </c>
      <c r="I150" s="367">
        <f t="shared" si="7"/>
        <v>0.61</v>
      </c>
    </row>
    <row r="151" spans="1:9" ht="19.5">
      <c r="A151" s="367">
        <f>SQRT(('Выбор цвета'!G151-Калькулятор!U151)*('Выбор цвета'!G151-Калькулятор!U151)+('Выбор цвета'!H151-Калькулятор!V151)*('Выбор цвета'!H151-Калькулятор!V151)+('Выбор цвета'!I151-Калькулятор!W151)*('Выбор цвета'!I151-Калькулятор!W151))</f>
        <v>32.283264026512001</v>
      </c>
      <c r="B151" s="372" t="s">
        <v>293</v>
      </c>
      <c r="C151" s="76" t="s">
        <v>294</v>
      </c>
      <c r="D151" s="78">
        <v>129</v>
      </c>
      <c r="E151" s="78">
        <v>127</v>
      </c>
      <c r="F151" s="78">
        <v>104</v>
      </c>
      <c r="G151" s="367">
        <f t="shared" si="8"/>
        <v>82.46</v>
      </c>
      <c r="H151" s="367">
        <f t="shared" si="6"/>
        <v>0.17</v>
      </c>
      <c r="I151" s="367">
        <f t="shared" si="7"/>
        <v>0.61</v>
      </c>
    </row>
    <row r="152" spans="1:9" ht="19.5">
      <c r="A152" s="367">
        <f>SQRT(('Выбор цвета'!G152-Калькулятор!U152)*('Выбор цвета'!G152-Калькулятор!U152)+('Выбор цвета'!H152-Калькулятор!V152)*('Выбор цвета'!H152-Калькулятор!V152)+('Выбор цвета'!I152-Калькулятор!W152)*('Выбор цвета'!I152-Калькулятор!W152))</f>
        <v>32.216116150728581</v>
      </c>
      <c r="B152" s="372" t="s">
        <v>295</v>
      </c>
      <c r="C152" s="76" t="s">
        <v>296</v>
      </c>
      <c r="D152" s="78">
        <v>122</v>
      </c>
      <c r="E152" s="78">
        <v>123</v>
      </c>
      <c r="F152" s="78">
        <v>109</v>
      </c>
      <c r="G152" s="367">
        <f t="shared" si="8"/>
        <v>82.46</v>
      </c>
      <c r="H152" s="367">
        <f t="shared" si="6"/>
        <v>0.17</v>
      </c>
      <c r="I152" s="367">
        <f t="shared" si="7"/>
        <v>0.61</v>
      </c>
    </row>
    <row r="153" spans="1:9" ht="19.5">
      <c r="A153" s="367">
        <f>SQRT(('Выбор цвета'!G153-Калькулятор!U153)*('Выбор цвета'!G153-Калькулятор!U153)+('Выбор цвета'!H153-Калькулятор!V153)*('Выбор цвета'!H153-Калькулятор!V153)+('Выбор цвета'!I153-Калькулятор!W153)*('Выбор цвета'!I153-Калькулятор!W153))</f>
        <v>16.795510107145994</v>
      </c>
      <c r="B153" s="372" t="s">
        <v>297</v>
      </c>
      <c r="C153" s="76" t="s">
        <v>298</v>
      </c>
      <c r="D153" s="78">
        <v>158</v>
      </c>
      <c r="E153" s="78">
        <v>160</v>
      </c>
      <c r="F153" s="78">
        <v>161</v>
      </c>
      <c r="G153" s="367">
        <f t="shared" si="8"/>
        <v>82.46</v>
      </c>
      <c r="H153" s="367">
        <f t="shared" si="6"/>
        <v>0.17</v>
      </c>
      <c r="I153" s="367">
        <f t="shared" si="7"/>
        <v>0.61</v>
      </c>
    </row>
    <row r="154" spans="1:9" ht="19.5">
      <c r="A154" s="367">
        <f>SQRT(('Выбор цвета'!G154-Калькулятор!U154)*('Выбор цвета'!G154-Калькулятор!U154)+('Выбор цвета'!H154-Калькулятор!V154)*('Выбор цвета'!H154-Калькулятор!V154)+('Выбор цвета'!I154-Калькулятор!W154)*('Выбор цвета'!I154-Калькулятор!W154))</f>
        <v>35.492541910776744</v>
      </c>
      <c r="B154" s="372" t="s">
        <v>299</v>
      </c>
      <c r="C154" s="76" t="s">
        <v>300</v>
      </c>
      <c r="D154" s="78">
        <v>107</v>
      </c>
      <c r="E154" s="78">
        <v>113</v>
      </c>
      <c r="F154" s="78">
        <v>111</v>
      </c>
      <c r="G154" s="367">
        <f t="shared" si="8"/>
        <v>82.46</v>
      </c>
      <c r="H154" s="367">
        <f t="shared" si="6"/>
        <v>0.17</v>
      </c>
      <c r="I154" s="367">
        <f t="shared" si="7"/>
        <v>0.61</v>
      </c>
    </row>
    <row r="155" spans="1:9" ht="19.5">
      <c r="A155" s="367">
        <f>SQRT(('Выбор цвета'!G155-Калькулятор!U155)*('Выбор цвета'!G155-Калькулятор!U155)+('Выбор цвета'!H155-Калькулятор!V155)*('Выбор цвета'!H155-Калькулятор!V155)+('Выбор цвета'!I155-Калькулятор!W155)*('Выбор цвета'!I155-Калькулятор!W155))</f>
        <v>36.365866451978988</v>
      </c>
      <c r="B155" s="372" t="s">
        <v>301</v>
      </c>
      <c r="C155" s="76" t="s">
        <v>302</v>
      </c>
      <c r="D155" s="78">
        <v>117</v>
      </c>
      <c r="E155" s="78">
        <v>111</v>
      </c>
      <c r="F155" s="78">
        <v>97</v>
      </c>
      <c r="G155" s="367">
        <f t="shared" si="8"/>
        <v>82.46</v>
      </c>
      <c r="H155" s="367">
        <f t="shared" si="6"/>
        <v>0.17</v>
      </c>
      <c r="I155" s="367">
        <f t="shared" si="7"/>
        <v>0.61</v>
      </c>
    </row>
    <row r="156" spans="1:9" ht="19.5">
      <c r="A156" s="367">
        <f>SQRT(('Выбор цвета'!G156-Калькулятор!U156)*('Выбор цвета'!G156-Калькулятор!U156)+('Выбор цвета'!H156-Калькулятор!V156)*('Выбор цвета'!H156-Калькулятор!V156)+('Выбор цвета'!I156-Калькулятор!W156)*('Выбор цвета'!I156-Калькулятор!W156))</f>
        <v>44.197070215301245</v>
      </c>
      <c r="B156" s="372" t="s">
        <v>303</v>
      </c>
      <c r="C156" s="76" t="s">
        <v>304</v>
      </c>
      <c r="D156" s="78">
        <v>116</v>
      </c>
      <c r="E156" s="78">
        <v>102</v>
      </c>
      <c r="F156" s="78">
        <v>67</v>
      </c>
      <c r="G156" s="367">
        <f t="shared" si="8"/>
        <v>82.46</v>
      </c>
      <c r="H156" s="367">
        <f t="shared" si="6"/>
        <v>0.17</v>
      </c>
      <c r="I156" s="367">
        <f t="shared" si="7"/>
        <v>0.61</v>
      </c>
    </row>
    <row r="157" spans="1:9" ht="19.5">
      <c r="A157" s="367">
        <f>SQRT(('Выбор цвета'!G157-Калькулятор!U157)*('Выбор цвета'!G157-Калькулятор!U157)+('Выбор цвета'!H157-Калькулятор!V157)*('Выбор цвета'!H157-Калькулятор!V157)+('Выбор цвета'!I157-Калькулятор!W157)*('Выбор цвета'!I157-Калькулятор!W157))</f>
        <v>42.180952635010641</v>
      </c>
      <c r="B157" s="372" t="s">
        <v>305</v>
      </c>
      <c r="C157" s="76" t="s">
        <v>306</v>
      </c>
      <c r="D157" s="78">
        <v>91</v>
      </c>
      <c r="E157" s="78">
        <v>98</v>
      </c>
      <c r="F157" s="78">
        <v>89</v>
      </c>
      <c r="G157" s="367">
        <f t="shared" si="8"/>
        <v>82.46</v>
      </c>
      <c r="H157" s="367">
        <f t="shared" si="6"/>
        <v>0.17</v>
      </c>
      <c r="I157" s="367">
        <f t="shared" si="7"/>
        <v>0.61</v>
      </c>
    </row>
    <row r="158" spans="1:9" ht="19.5">
      <c r="A158" s="367">
        <f>SQRT(('Выбор цвета'!G158-Калькулятор!U158)*('Выбор цвета'!G158-Калькулятор!U158)+('Выбор цвета'!H158-Калькулятор!V158)*('Выбор цвета'!H158-Калькулятор!V158)+('Выбор цвета'!I158-Калькулятор!W158)*('Выбор цвета'!I158-Калькулятор!W158))</f>
        <v>43.872150260268612</v>
      </c>
      <c r="B158" s="372" t="s">
        <v>307</v>
      </c>
      <c r="C158" s="76" t="s">
        <v>308</v>
      </c>
      <c r="D158" s="78">
        <v>87</v>
      </c>
      <c r="E158" s="78">
        <v>93</v>
      </c>
      <c r="F158" s="78">
        <v>87</v>
      </c>
      <c r="G158" s="367">
        <f t="shared" si="8"/>
        <v>82.46</v>
      </c>
      <c r="H158" s="367">
        <f t="shared" si="6"/>
        <v>0.17</v>
      </c>
      <c r="I158" s="367">
        <f t="shared" si="7"/>
        <v>0.61</v>
      </c>
    </row>
    <row r="159" spans="1:9" ht="19.5">
      <c r="A159" s="367">
        <f>SQRT(('Выбор цвета'!G159-Калькулятор!U159)*('Выбор цвета'!G159-Калькулятор!U159)+('Выбор цвета'!H159-Калькулятор!V159)*('Выбор цвета'!H159-Калькулятор!V159)+('Выбор цвета'!I159-Калькулятор!W159)*('Выбор цвета'!I159-Калькулятор!W159))</f>
        <v>43.766690221632643</v>
      </c>
      <c r="B159" s="372" t="s">
        <v>309</v>
      </c>
      <c r="C159" s="76" t="s">
        <v>310</v>
      </c>
      <c r="D159" s="78">
        <v>85</v>
      </c>
      <c r="E159" s="78">
        <v>93</v>
      </c>
      <c r="F159" s="78">
        <v>97</v>
      </c>
      <c r="G159" s="367">
        <f t="shared" si="8"/>
        <v>82.46</v>
      </c>
      <c r="H159" s="367">
        <f t="shared" si="6"/>
        <v>0.17</v>
      </c>
      <c r="I159" s="367">
        <f t="shared" si="7"/>
        <v>0.61</v>
      </c>
    </row>
    <row r="160" spans="1:9" ht="19.5">
      <c r="A160" s="367">
        <f>SQRT(('Выбор цвета'!G160-Калькулятор!U160)*('Выбор цвета'!G160-Калькулятор!U160)+('Выбор цвета'!H160-Калькулятор!V160)*('Выбор цвета'!H160-Калькулятор!V160)+('Выбор цвета'!I160-Калькулятор!W160)*('Выбор цвета'!I160-Калькулятор!W160))</f>
        <v>42.117481719092972</v>
      </c>
      <c r="B160" s="372" t="s">
        <v>311</v>
      </c>
      <c r="C160" s="76" t="s">
        <v>312</v>
      </c>
      <c r="D160" s="78">
        <v>89</v>
      </c>
      <c r="E160" s="78">
        <v>97</v>
      </c>
      <c r="F160" s="78">
        <v>99</v>
      </c>
      <c r="G160" s="367">
        <f t="shared" si="8"/>
        <v>82.46</v>
      </c>
      <c r="H160" s="367">
        <f t="shared" si="6"/>
        <v>0.17</v>
      </c>
      <c r="I160" s="367">
        <f t="shared" si="7"/>
        <v>0.61</v>
      </c>
    </row>
    <row r="161" spans="1:9" ht="19.5">
      <c r="A161" s="367">
        <f>SQRT(('Выбор цвета'!G161-Калькулятор!U161)*('Выбор цвета'!G161-Калькулятор!U161)+('Выбор цвета'!H161-Калькулятор!V161)*('Выбор цвета'!H161-Калькулятор!V161)+('Выбор цвета'!I161-Калькулятор!W161)*('Выбор цвета'!I161-Калькулятор!W161))</f>
        <v>47.277374555153187</v>
      </c>
      <c r="B161" s="372" t="s">
        <v>313</v>
      </c>
      <c r="C161" s="76" t="s">
        <v>314</v>
      </c>
      <c r="D161" s="78">
        <v>85</v>
      </c>
      <c r="E161" s="78">
        <v>85</v>
      </c>
      <c r="F161" s="78">
        <v>72</v>
      </c>
      <c r="G161" s="367">
        <f t="shared" si="8"/>
        <v>82.46</v>
      </c>
      <c r="H161" s="367">
        <f t="shared" si="6"/>
        <v>0.17</v>
      </c>
      <c r="I161" s="367">
        <f t="shared" si="7"/>
        <v>0.61</v>
      </c>
    </row>
    <row r="162" spans="1:9" ht="19.5">
      <c r="A162" s="367">
        <f>SQRT(('Выбор цвета'!G162-Калькулятор!U162)*('Выбор цвета'!G162-Калькулятор!U162)+('Выбор цвета'!H162-Калькулятор!V162)*('Выбор цвета'!H162-Калькулятор!V162)+('Выбор цвета'!I162-Калькулятор!W162)*('Выбор цвета'!I162-Калькулятор!W162))</f>
        <v>46.388566041701218</v>
      </c>
      <c r="B162" s="372" t="s">
        <v>315</v>
      </c>
      <c r="C162" s="76" t="s">
        <v>316</v>
      </c>
      <c r="D162" s="78">
        <v>81</v>
      </c>
      <c r="E162" s="78">
        <v>86</v>
      </c>
      <c r="F162" s="78">
        <v>92</v>
      </c>
      <c r="G162" s="367">
        <f t="shared" si="8"/>
        <v>82.46</v>
      </c>
      <c r="H162" s="367">
        <f t="shared" si="6"/>
        <v>0.17</v>
      </c>
      <c r="I162" s="367">
        <f t="shared" si="7"/>
        <v>0.61</v>
      </c>
    </row>
    <row r="163" spans="1:9" ht="19.5">
      <c r="A163" s="367">
        <f>SQRT(('Выбор цвета'!G163-Калькулятор!U163)*('Выбор цвета'!G163-Калькулятор!U163)+('Выбор цвета'!H163-Калькулятор!V163)*('Выбор цвета'!H163-Калькулятор!V163)+('Выбор цвета'!I163-Калькулятор!W163)*('Выбор цвета'!I163-Калькулятор!W163))</f>
        <v>56.591666792951386</v>
      </c>
      <c r="B163" s="372" t="s">
        <v>317</v>
      </c>
      <c r="C163" s="76" t="s">
        <v>318</v>
      </c>
      <c r="D163" s="78">
        <v>55</v>
      </c>
      <c r="E163" s="78">
        <v>63</v>
      </c>
      <c r="F163" s="78">
        <v>67</v>
      </c>
      <c r="G163" s="367">
        <f t="shared" si="8"/>
        <v>82.46</v>
      </c>
      <c r="H163" s="367">
        <f t="shared" si="6"/>
        <v>0.17</v>
      </c>
      <c r="I163" s="367">
        <f t="shared" si="7"/>
        <v>0.61</v>
      </c>
    </row>
    <row r="164" spans="1:9" ht="19.5">
      <c r="A164" s="367">
        <f>SQRT(('Выбор цвета'!G164-Калькулятор!U164)*('Выбор цвета'!G164-Калькулятор!U164)+('Выбор цвета'!H164-Калькулятор!V164)*('Выбор цвета'!H164-Калькулятор!V164)+('Выбор цвета'!I164-Калькулятор!W164)*('Выбор цвета'!I164-Калькулятор!W164))</f>
        <v>62.046202492213339</v>
      </c>
      <c r="B164" s="372" t="s">
        <v>319</v>
      </c>
      <c r="C164" s="76" t="s">
        <v>320</v>
      </c>
      <c r="D164" s="78">
        <v>46</v>
      </c>
      <c r="E164" s="78">
        <v>50</v>
      </c>
      <c r="F164" s="78">
        <v>52</v>
      </c>
      <c r="G164" s="367">
        <f t="shared" si="8"/>
        <v>82.46</v>
      </c>
      <c r="H164" s="367">
        <f t="shared" si="6"/>
        <v>0.17</v>
      </c>
      <c r="I164" s="367">
        <f t="shared" si="7"/>
        <v>0.61</v>
      </c>
    </row>
    <row r="165" spans="1:9" ht="19.5">
      <c r="A165" s="367">
        <f>SQRT(('Выбор цвета'!G165-Калькулятор!U165)*('Выбор цвета'!G165-Калькулятор!U165)+('Выбор цвета'!H165-Калькулятор!V165)*('Выбор цвета'!H165-Калькулятор!V165)+('Выбор цвета'!I165-Калькулятор!W165)*('Выбор цвета'!I165-Калькулятор!W165))</f>
        <v>50.266639381814976</v>
      </c>
      <c r="B165" s="372" t="s">
        <v>321</v>
      </c>
      <c r="C165" s="76" t="s">
        <v>322</v>
      </c>
      <c r="D165" s="78">
        <v>75</v>
      </c>
      <c r="E165" s="78">
        <v>77</v>
      </c>
      <c r="F165" s="78">
        <v>70</v>
      </c>
      <c r="G165" s="367">
        <f t="shared" si="8"/>
        <v>82.46</v>
      </c>
      <c r="H165" s="367">
        <f t="shared" si="6"/>
        <v>0.17</v>
      </c>
      <c r="I165" s="367">
        <f t="shared" si="7"/>
        <v>0.61</v>
      </c>
    </row>
    <row r="166" spans="1:9" ht="19.5">
      <c r="A166" s="367">
        <f>SQRT(('Выбор цвета'!G166-Калькулятор!U166)*('Выбор цвета'!G166-Калькулятор!U166)+('Выбор цвета'!H166-Калькулятор!V166)*('Выбор цвета'!H166-Калькулятор!V166)+('Выбор цвета'!I166-Калькулятор!W166)*('Выбор цвета'!I166-Калькулятор!W166))</f>
        <v>28.493046960453484</v>
      </c>
      <c r="B166" s="372" t="s">
        <v>323</v>
      </c>
      <c r="C166" s="76" t="s">
        <v>324</v>
      </c>
      <c r="D166" s="78">
        <v>129</v>
      </c>
      <c r="E166" s="78">
        <v>132</v>
      </c>
      <c r="F166" s="78">
        <v>121</v>
      </c>
      <c r="G166" s="367">
        <f t="shared" si="8"/>
        <v>82.46</v>
      </c>
      <c r="H166" s="367">
        <f t="shared" si="6"/>
        <v>0.17</v>
      </c>
      <c r="I166" s="367">
        <f t="shared" si="7"/>
        <v>0.61</v>
      </c>
    </row>
    <row r="167" spans="1:9" ht="19.5">
      <c r="A167" s="367">
        <f>SQRT(('Выбор цвета'!G167-Калькулятор!U167)*('Выбор цвета'!G167-Калькулятор!U167)+('Выбор цвета'!H167-Калькулятор!V167)*('Выбор цвета'!H167-Калькулятор!V167)+('Выбор цвета'!I167-Калькулятор!W167)*('Выбор цвета'!I167-Калькулятор!W167))</f>
        <v>51.281504127056891</v>
      </c>
      <c r="B167" s="372" t="s">
        <v>325</v>
      </c>
      <c r="C167" s="76" t="s">
        <v>326</v>
      </c>
      <c r="D167" s="78">
        <v>71</v>
      </c>
      <c r="E167" s="78">
        <v>74</v>
      </c>
      <c r="F167" s="78">
        <v>80</v>
      </c>
      <c r="G167" s="367">
        <f t="shared" si="8"/>
        <v>82.46</v>
      </c>
      <c r="H167" s="367">
        <f t="shared" si="6"/>
        <v>0.17</v>
      </c>
      <c r="I167" s="367">
        <f t="shared" si="7"/>
        <v>0.61</v>
      </c>
    </row>
    <row r="168" spans="1:9" ht="19.5">
      <c r="A168" s="367">
        <f>SQRT(('Выбор цвета'!G168-Калькулятор!U168)*('Выбор цвета'!G168-Калькулятор!U168)+('Выбор цвета'!H168-Калькулятор!V168)*('Выбор цвета'!H168-Калькулятор!V168)+('Выбор цвета'!I168-Калькулятор!W168)*('Выбор цвета'!I168-Калькулятор!W168))</f>
        <v>54.964168666793675</v>
      </c>
      <c r="B168" s="372" t="s">
        <v>327</v>
      </c>
      <c r="C168" s="76" t="s">
        <v>328</v>
      </c>
      <c r="D168" s="78">
        <v>55</v>
      </c>
      <c r="E168" s="78">
        <v>68</v>
      </c>
      <c r="F168" s="78">
        <v>71</v>
      </c>
      <c r="G168" s="367">
        <f t="shared" si="8"/>
        <v>82.46</v>
      </c>
      <c r="H168" s="367">
        <f t="shared" si="6"/>
        <v>0.17</v>
      </c>
      <c r="I168" s="367">
        <f t="shared" si="7"/>
        <v>0.61</v>
      </c>
    </row>
    <row r="169" spans="1:9" ht="19.5">
      <c r="A169" s="367">
        <f>SQRT(('Выбор цвета'!G169-Калькулятор!U169)*('Выбор цвета'!G169-Калькулятор!U169)+('Выбор цвета'!H169-Калькулятор!V169)*('Выбор цвета'!H169-Калькулятор!V169)+('Выбор цвета'!I169-Калькулятор!W169)*('Выбор цвета'!I169-Калькулятор!W169))</f>
        <v>22.535939537808353</v>
      </c>
      <c r="B169" s="372" t="s">
        <v>329</v>
      </c>
      <c r="C169" s="76" t="s">
        <v>330</v>
      </c>
      <c r="D169" s="78">
        <v>147</v>
      </c>
      <c r="E169" s="78">
        <v>147</v>
      </c>
      <c r="F169" s="78">
        <v>136</v>
      </c>
      <c r="G169" s="367">
        <f t="shared" si="8"/>
        <v>82.46</v>
      </c>
      <c r="H169" s="367">
        <f t="shared" si="6"/>
        <v>0.17</v>
      </c>
      <c r="I169" s="367">
        <f t="shared" si="7"/>
        <v>0.61</v>
      </c>
    </row>
    <row r="170" spans="1:9" ht="19.5">
      <c r="A170" s="367">
        <f>SQRT(('Выбор цвета'!G170-Калькулятор!U170)*('Выбор цвета'!G170-Калькулятор!U170)+('Выбор цвета'!H170-Калькулятор!V170)*('Выбор цвета'!H170-Калькулятор!V170)+('Выбор цвета'!I170-Калькулятор!W170)*('Выбор цвета'!I170-Калькулятор!W170))</f>
        <v>39.400288177839812</v>
      </c>
      <c r="B170" s="372" t="s">
        <v>331</v>
      </c>
      <c r="C170" s="76" t="s">
        <v>332</v>
      </c>
      <c r="D170" s="78">
        <v>93</v>
      </c>
      <c r="E170" s="78">
        <v>105</v>
      </c>
      <c r="F170" s="78">
        <v>112</v>
      </c>
      <c r="G170" s="367">
        <f t="shared" si="8"/>
        <v>82.46</v>
      </c>
      <c r="H170" s="367">
        <f t="shared" ref="H170:H220" si="9">$H$7</f>
        <v>0.17</v>
      </c>
      <c r="I170" s="367">
        <f t="shared" ref="I170:I220" si="10">$I$7</f>
        <v>0.61</v>
      </c>
    </row>
    <row r="171" spans="1:9" ht="19.5">
      <c r="A171" s="367">
        <f>SQRT(('Выбор цвета'!G171-Калькулятор!U171)*('Выбор цвета'!G171-Калькулятор!U171)+('Выбор цвета'!H171-Калькулятор!V171)*('Выбор цвета'!H171-Калькулятор!V171)+('Выбор цвета'!I171-Калькулятор!W171)*('Выбор цвета'!I171-Калькулятор!W171))</f>
        <v>11.587927840152693</v>
      </c>
      <c r="B171" s="372" t="s">
        <v>333</v>
      </c>
      <c r="C171" s="76" t="s">
        <v>334</v>
      </c>
      <c r="D171" s="78">
        <v>185</v>
      </c>
      <c r="E171" s="78">
        <v>185</v>
      </c>
      <c r="F171" s="78">
        <v>168</v>
      </c>
      <c r="G171" s="367">
        <f t="shared" si="8"/>
        <v>82.46</v>
      </c>
      <c r="H171" s="367">
        <f t="shared" si="9"/>
        <v>0.17</v>
      </c>
      <c r="I171" s="367">
        <f t="shared" si="10"/>
        <v>0.61</v>
      </c>
    </row>
    <row r="172" spans="1:9" ht="19.5">
      <c r="A172" s="367">
        <f>SQRT(('Выбор цвета'!G172-Калькулятор!U172)*('Выбор цвета'!G172-Калькулятор!U172)+('Выбор цвета'!H172-Калькулятор!V172)*('Выбор цвета'!H172-Калькулятор!V172)+('Выбор цвета'!I172-Калькулятор!W172)*('Выбор цвета'!I172-Калькулятор!W172))</f>
        <v>28.033553895405841</v>
      </c>
      <c r="B172" s="372" t="s">
        <v>335</v>
      </c>
      <c r="C172" s="76" t="s">
        <v>336</v>
      </c>
      <c r="D172" s="78">
        <v>129</v>
      </c>
      <c r="E172" s="78">
        <v>137</v>
      </c>
      <c r="F172" s="78">
        <v>121</v>
      </c>
      <c r="G172" s="367">
        <f t="shared" si="8"/>
        <v>82.46</v>
      </c>
      <c r="H172" s="367">
        <f t="shared" si="9"/>
        <v>0.17</v>
      </c>
      <c r="I172" s="367">
        <f t="shared" si="10"/>
        <v>0.61</v>
      </c>
    </row>
    <row r="173" spans="1:9" ht="19.5">
      <c r="A173" s="367">
        <f>SQRT(('Выбор цвета'!G173-Калькулятор!U173)*('Выбор цвета'!G173-Калькулятор!U173)+('Выбор цвета'!H173-Калькулятор!V173)*('Выбор цвета'!H173-Калькулятор!V173)+('Выбор цвета'!I173-Калькулятор!W173)*('Выбор цвета'!I173-Калькулятор!W173))</f>
        <v>27.076621198838822</v>
      </c>
      <c r="B173" s="372" t="s">
        <v>337</v>
      </c>
      <c r="C173" s="76" t="s">
        <v>338</v>
      </c>
      <c r="D173" s="78">
        <v>147</v>
      </c>
      <c r="E173" s="78">
        <v>145</v>
      </c>
      <c r="F173" s="78">
        <v>118</v>
      </c>
      <c r="G173" s="367">
        <f t="shared" ref="G173:G220" si="11">$G$7</f>
        <v>82.46</v>
      </c>
      <c r="H173" s="367">
        <f t="shared" si="9"/>
        <v>0.17</v>
      </c>
      <c r="I173" s="367">
        <f t="shared" si="10"/>
        <v>0.61</v>
      </c>
    </row>
    <row r="174" spans="1:9" ht="19.5">
      <c r="A174" s="367">
        <f>SQRT(('Выбор цвета'!G174-Калькулятор!U174)*('Выбор цвета'!G174-Калькулятор!U174)+('Выбор цвета'!H174-Калькулятор!V174)*('Выбор цвета'!H174-Калькулятор!V174)+('Выбор цвета'!I174-Калькулятор!W174)*('Выбор цвета'!I174-Калькулятор!W174))</f>
        <v>2.767977824631624</v>
      </c>
      <c r="B174" s="372" t="s">
        <v>339</v>
      </c>
      <c r="C174" s="76" t="s">
        <v>340</v>
      </c>
      <c r="D174" s="78">
        <v>203</v>
      </c>
      <c r="E174" s="78">
        <v>208</v>
      </c>
      <c r="F174" s="78">
        <v>204</v>
      </c>
      <c r="G174" s="367">
        <f t="shared" si="11"/>
        <v>82.46</v>
      </c>
      <c r="H174" s="367">
        <f t="shared" si="9"/>
        <v>0.17</v>
      </c>
      <c r="I174" s="367">
        <f t="shared" si="10"/>
        <v>0.61</v>
      </c>
    </row>
    <row r="175" spans="1:9" ht="19.5">
      <c r="A175" s="367">
        <f>SQRT(('Выбор цвета'!G175-Калькулятор!U175)*('Выбор цвета'!G175-Калькулятор!U175)+('Выбор цвета'!H175-Калькулятор!V175)*('Выбор цвета'!H175-Калькулятор!V175)+('Выбор цвета'!I175-Калькулятор!W175)*('Выбор цвета'!I175-Калькулятор!W175))</f>
        <v>20.086918064721463</v>
      </c>
      <c r="B175" s="372" t="s">
        <v>341</v>
      </c>
      <c r="C175" s="76" t="s">
        <v>342</v>
      </c>
      <c r="D175" s="78">
        <v>154</v>
      </c>
      <c r="E175" s="78">
        <v>150</v>
      </c>
      <c r="F175" s="78">
        <v>151</v>
      </c>
      <c r="G175" s="367">
        <f t="shared" si="11"/>
        <v>82.46</v>
      </c>
      <c r="H175" s="367">
        <f t="shared" si="9"/>
        <v>0.17</v>
      </c>
      <c r="I175" s="367">
        <f t="shared" si="10"/>
        <v>0.61</v>
      </c>
    </row>
    <row r="176" spans="1:9" ht="19.5">
      <c r="A176" s="367">
        <f>SQRT(('Выбор цвета'!G176-Калькулятор!U176)*('Выбор цвета'!G176-Калькулятор!U176)+('Выбор цвета'!H176-Калькулятор!V176)*('Выбор цвета'!H176-Калькулятор!V176)+('Выбор цвета'!I176-Калькулятор!W176)*('Выбор цвета'!I176-Калькулятор!W176))</f>
        <v>29.584249062443508</v>
      </c>
      <c r="B176" s="372" t="s">
        <v>343</v>
      </c>
      <c r="C176" s="76" t="s">
        <v>344</v>
      </c>
      <c r="D176" s="78">
        <v>124</v>
      </c>
      <c r="E176" s="78">
        <v>127</v>
      </c>
      <c r="F176" s="78">
        <v>126</v>
      </c>
      <c r="G176" s="367">
        <f t="shared" si="11"/>
        <v>82.46</v>
      </c>
      <c r="H176" s="367">
        <f t="shared" si="9"/>
        <v>0.17</v>
      </c>
      <c r="I176" s="367">
        <f t="shared" si="10"/>
        <v>0.61</v>
      </c>
    </row>
    <row r="177" spans="1:9" ht="19.5">
      <c r="A177" s="367">
        <f>SQRT(('Выбор цвета'!G177-Калькулятор!U177)*('Выбор цвета'!G177-Калькулятор!U177)+('Выбор цвета'!H177-Калькулятор!V177)*('Выбор цвета'!H177-Калькулятор!V177)+('Выбор цвета'!I177-Калькулятор!W177)*('Выбор цвета'!I177-Калькулятор!W177))</f>
        <v>9.2273167265141556</v>
      </c>
      <c r="B177" s="372" t="s">
        <v>345</v>
      </c>
      <c r="C177" s="76" t="s">
        <v>346</v>
      </c>
      <c r="D177" s="78">
        <v>180</v>
      </c>
      <c r="E177" s="78">
        <v>184</v>
      </c>
      <c r="F177" s="78">
        <v>176</v>
      </c>
      <c r="G177" s="367">
        <f t="shared" si="11"/>
        <v>82.46</v>
      </c>
      <c r="H177" s="367">
        <f t="shared" si="9"/>
        <v>0.17</v>
      </c>
      <c r="I177" s="367">
        <f t="shared" si="10"/>
        <v>0.61</v>
      </c>
    </row>
    <row r="178" spans="1:9" ht="19.5">
      <c r="A178" s="367">
        <f>SQRT(('Выбор цвета'!G178-Калькулятор!U178)*('Выбор цвета'!G178-Калькулятор!U178)+('Выбор цвета'!H178-Калькулятор!V178)*('Выбор цвета'!H178-Калькулятор!V178)+('Выбор цвета'!I178-Калькулятор!W178)*('Выбор цвета'!I178-Калькулятор!W178))</f>
        <v>38.535820153283858</v>
      </c>
      <c r="B178" s="372" t="s">
        <v>347</v>
      </c>
      <c r="C178" s="76" t="s">
        <v>348</v>
      </c>
      <c r="D178" s="78">
        <v>107</v>
      </c>
      <c r="E178" s="78">
        <v>105</v>
      </c>
      <c r="F178" s="78">
        <v>95</v>
      </c>
      <c r="G178" s="367">
        <f t="shared" si="11"/>
        <v>82.46</v>
      </c>
      <c r="H178" s="367">
        <f t="shared" si="9"/>
        <v>0.17</v>
      </c>
      <c r="I178" s="367">
        <f t="shared" si="10"/>
        <v>0.61</v>
      </c>
    </row>
    <row r="179" spans="1:9" ht="19.5">
      <c r="A179" s="367">
        <f>SQRT(('Выбор цвета'!G179-Калькулятор!U179)*('Выбор цвета'!G179-Калькулятор!U179)+('Выбор цвета'!H179-Калькулятор!V179)*('Выбор цвета'!H179-Калькулятор!V179)+('Выбор цвета'!I179-Калькулятор!W179)*('Выбор цвета'!I179-Калькулятор!W179))</f>
        <v>16.207000771345186</v>
      </c>
      <c r="B179" s="372" t="s">
        <v>349</v>
      </c>
      <c r="C179" s="76" t="s">
        <v>350</v>
      </c>
      <c r="D179" s="78">
        <v>157</v>
      </c>
      <c r="E179" s="78">
        <v>163</v>
      </c>
      <c r="F179" s="78">
        <v>166</v>
      </c>
      <c r="G179" s="367">
        <f t="shared" si="11"/>
        <v>82.46</v>
      </c>
      <c r="H179" s="367">
        <f t="shared" si="9"/>
        <v>0.17</v>
      </c>
      <c r="I179" s="367">
        <f t="shared" si="10"/>
        <v>0.61</v>
      </c>
    </row>
    <row r="180" spans="1:9" ht="19.5">
      <c r="A180" s="367">
        <f>SQRT(('Выбор цвета'!G180-Калькулятор!U180)*('Выбор цвета'!G180-Калькулятор!U180)+('Выбор цвета'!H180-Калькулятор!V180)*('Выбор цвета'!H180-Калькулятор!V180)+('Выбор цвета'!I180-Калькулятор!W180)*('Выбор цвета'!I180-Калькулятор!W180))</f>
        <v>21.179578335491033</v>
      </c>
      <c r="B180" s="372" t="s">
        <v>351</v>
      </c>
      <c r="C180" s="76" t="s">
        <v>352</v>
      </c>
      <c r="D180" s="78">
        <v>143</v>
      </c>
      <c r="E180" s="78">
        <v>150</v>
      </c>
      <c r="F180" s="78">
        <v>149</v>
      </c>
      <c r="G180" s="367">
        <f t="shared" si="11"/>
        <v>82.46</v>
      </c>
      <c r="H180" s="367">
        <f t="shared" si="9"/>
        <v>0.17</v>
      </c>
      <c r="I180" s="367">
        <f t="shared" si="10"/>
        <v>0.61</v>
      </c>
    </row>
    <row r="181" spans="1:9" ht="19.5">
      <c r="A181" s="367">
        <f>SQRT(('Выбор цвета'!G181-Калькулятор!U181)*('Выбор цвета'!G181-Калькулятор!U181)+('Выбор цвета'!H181-Калькулятор!V181)*('Выбор цвета'!H181-Калькулятор!V181)+('Выбор цвета'!I181-Калькулятор!W181)*('Выбор цвета'!I181-Калькулятор!W181))</f>
        <v>47.458713517359847</v>
      </c>
      <c r="B181" s="372" t="s">
        <v>353</v>
      </c>
      <c r="C181" s="76" t="s">
        <v>354</v>
      </c>
      <c r="D181" s="78">
        <v>78</v>
      </c>
      <c r="E181" s="78">
        <v>84</v>
      </c>
      <c r="F181" s="78">
        <v>81</v>
      </c>
      <c r="G181" s="367">
        <f t="shared" si="11"/>
        <v>82.46</v>
      </c>
      <c r="H181" s="367">
        <f t="shared" si="9"/>
        <v>0.17</v>
      </c>
      <c r="I181" s="367">
        <f t="shared" si="10"/>
        <v>0.61</v>
      </c>
    </row>
    <row r="182" spans="1:9" ht="19.5">
      <c r="A182" s="367">
        <f>SQRT(('Выбор цвета'!G182-Калькулятор!U182)*('Выбор цвета'!G182-Калькулятор!U182)+('Выбор цвета'!H182-Калькулятор!V182)*('Выбор цвета'!H182-Калькулятор!V182)+('Выбор цвета'!I182-Калькулятор!W182)*('Выбор цвета'!I182-Калькулятор!W182))</f>
        <v>8.1584045519917847</v>
      </c>
      <c r="B182" s="372" t="s">
        <v>355</v>
      </c>
      <c r="C182" s="76" t="s">
        <v>356</v>
      </c>
      <c r="D182" s="78">
        <v>189</v>
      </c>
      <c r="E182" s="78">
        <v>189</v>
      </c>
      <c r="F182" s="78">
        <v>178</v>
      </c>
      <c r="G182" s="367">
        <f t="shared" si="11"/>
        <v>82.46</v>
      </c>
      <c r="H182" s="367">
        <f t="shared" si="9"/>
        <v>0.17</v>
      </c>
      <c r="I182" s="367">
        <f t="shared" si="10"/>
        <v>0.61</v>
      </c>
    </row>
    <row r="183" spans="1:9" ht="19.5">
      <c r="A183" s="367">
        <f>SQRT(('Выбор цвета'!G183-Калькулятор!U183)*('Выбор цвета'!G183-Калькулятор!U183)+('Выбор цвета'!H183-Калькулятор!V183)*('Выбор цвета'!H183-Калькулятор!V183)+('Выбор цвета'!I183-Калькулятор!W183)*('Выбор цвета'!I183-Калькулятор!W183))</f>
        <v>20.965027338355533</v>
      </c>
      <c r="B183" s="372" t="s">
        <v>357</v>
      </c>
      <c r="C183" s="76" t="s">
        <v>358</v>
      </c>
      <c r="D183" s="78">
        <v>145</v>
      </c>
      <c r="E183" s="78">
        <v>150</v>
      </c>
      <c r="F183" s="78">
        <v>154</v>
      </c>
      <c r="G183" s="367">
        <f t="shared" si="11"/>
        <v>82.46</v>
      </c>
      <c r="H183" s="367">
        <f t="shared" si="9"/>
        <v>0.17</v>
      </c>
      <c r="I183" s="367">
        <f t="shared" si="10"/>
        <v>0.61</v>
      </c>
    </row>
    <row r="184" spans="1:9" ht="19.5">
      <c r="A184" s="367">
        <f>SQRT(('Выбор цвета'!G184-Калькулятор!U184)*('Выбор цвета'!G184-Калькулятор!U184)+('Выбор цвета'!H184-Калькулятор!V184)*('Выбор цвета'!H184-Калькулятор!V184)+('Выбор цвета'!I184-Калькулятор!W184)*('Выбор цвета'!I184-Калькулятор!W184))</f>
        <v>26.175944801020499</v>
      </c>
      <c r="B184" s="372" t="s">
        <v>359</v>
      </c>
      <c r="C184" s="76" t="s">
        <v>360</v>
      </c>
      <c r="D184" s="78">
        <v>130</v>
      </c>
      <c r="E184" s="78">
        <v>137</v>
      </c>
      <c r="F184" s="78">
        <v>142</v>
      </c>
      <c r="G184" s="367">
        <f t="shared" si="11"/>
        <v>82.46</v>
      </c>
      <c r="H184" s="367">
        <f t="shared" si="9"/>
        <v>0.17</v>
      </c>
      <c r="I184" s="367">
        <f t="shared" si="10"/>
        <v>0.61</v>
      </c>
    </row>
    <row r="185" spans="1:9" ht="19.5">
      <c r="A185" s="367">
        <f>SQRT(('Выбор цвета'!G185-Калькулятор!U185)*('Выбор цвета'!G185-Калькулятор!U185)+('Выбор цвета'!H185-Калькулятор!V185)*('Выбор цвета'!H185-Калькулятор!V185)+('Выбор цвета'!I185-Калькулятор!W185)*('Выбор цвета'!I185-Калькулятор!W185))</f>
        <v>1.1754741010240846</v>
      </c>
      <c r="B185" s="372" t="s">
        <v>361</v>
      </c>
      <c r="C185" s="76" t="s">
        <v>362</v>
      </c>
      <c r="D185" s="78">
        <v>207</v>
      </c>
      <c r="E185" s="78">
        <v>208</v>
      </c>
      <c r="F185" s="78">
        <v>207</v>
      </c>
      <c r="G185" s="367">
        <f t="shared" si="11"/>
        <v>82.46</v>
      </c>
      <c r="H185" s="367">
        <f t="shared" si="9"/>
        <v>0.17</v>
      </c>
      <c r="I185" s="367">
        <f t="shared" si="10"/>
        <v>0.61</v>
      </c>
    </row>
    <row r="186" spans="1:9" ht="19.5">
      <c r="A186" s="367">
        <f>SQRT(('Выбор цвета'!G186-Калькулятор!U186)*('Выбор цвета'!G186-Калькулятор!U186)+('Выбор цвета'!H186-Калькулятор!V186)*('Выбор цвета'!H186-Калькулятор!V186)+('Выбор цвета'!I186-Калькулятор!W186)*('Выбор цвета'!I186-Калькулятор!W186))</f>
        <v>29.019388569217345</v>
      </c>
      <c r="B186" s="372" t="s">
        <v>363</v>
      </c>
      <c r="C186" s="76" t="s">
        <v>364</v>
      </c>
      <c r="D186" s="78">
        <v>136</v>
      </c>
      <c r="E186" s="78">
        <v>129</v>
      </c>
      <c r="F186" s="78">
        <v>117</v>
      </c>
      <c r="G186" s="367">
        <f t="shared" si="11"/>
        <v>82.46</v>
      </c>
      <c r="H186" s="367">
        <f t="shared" si="9"/>
        <v>0.17</v>
      </c>
      <c r="I186" s="367">
        <f t="shared" si="10"/>
        <v>0.61</v>
      </c>
    </row>
    <row r="187" spans="1:9" ht="19.5">
      <c r="A187" s="367">
        <f>SQRT(('Выбор цвета'!G187-Калькулятор!U187)*('Выбор цвета'!G187-Калькулятор!U187)+('Выбор цвета'!H187-Калькулятор!V187)*('Выбор цвета'!H187-Калькулятор!V187)+('Выбор цвета'!I187-Калькулятор!W187)*('Выбор цвета'!I187-Калькулятор!W187))</f>
        <v>44.296133745196585</v>
      </c>
      <c r="B187" s="372" t="s">
        <v>365</v>
      </c>
      <c r="C187" s="76" t="s">
        <v>366</v>
      </c>
      <c r="D187" s="78">
        <v>136</v>
      </c>
      <c r="E187" s="78">
        <v>113</v>
      </c>
      <c r="F187" s="78">
        <v>66</v>
      </c>
      <c r="G187" s="367">
        <f t="shared" si="11"/>
        <v>82.46</v>
      </c>
      <c r="H187" s="367">
        <f t="shared" si="9"/>
        <v>0.17</v>
      </c>
      <c r="I187" s="367">
        <f t="shared" si="10"/>
        <v>0.61</v>
      </c>
    </row>
    <row r="188" spans="1:9" ht="19.5">
      <c r="A188" s="367">
        <f>SQRT(('Выбор цвета'!G188-Калькулятор!U188)*('Выбор цвета'!G188-Калькулятор!U188)+('Выбор цвета'!H188-Калькулятор!V188)*('Выбор цвета'!H188-Калькулятор!V188)+('Выбор цвета'!I188-Калькулятор!W188)*('Выбор цвета'!I188-Калькулятор!W188))</f>
        <v>53.199001834025701</v>
      </c>
      <c r="B188" s="372" t="s">
        <v>367</v>
      </c>
      <c r="C188" s="76" t="s">
        <v>368</v>
      </c>
      <c r="D188" s="78">
        <v>156</v>
      </c>
      <c r="E188" s="78">
        <v>107</v>
      </c>
      <c r="F188" s="78">
        <v>48</v>
      </c>
      <c r="G188" s="367">
        <f t="shared" si="11"/>
        <v>82.46</v>
      </c>
      <c r="H188" s="367">
        <f t="shared" si="9"/>
        <v>0.17</v>
      </c>
      <c r="I188" s="367">
        <f t="shared" si="10"/>
        <v>0.61</v>
      </c>
    </row>
    <row r="189" spans="1:9" ht="19.5">
      <c r="A189" s="367">
        <f>SQRT(('Выбор цвета'!G189-Калькулятор!U189)*('Выбор цвета'!G189-Калькулятор!U189)+('Выбор цвета'!H189-Калькулятор!V189)*('Выбор цвета'!H189-Калькулятор!V189)+('Выбор цвета'!I189-Калькулятор!W189)*('Выбор цвета'!I189-Калькулятор!W189))</f>
        <v>49.072823191506714</v>
      </c>
      <c r="B189" s="372" t="s">
        <v>369</v>
      </c>
      <c r="C189" s="76" t="s">
        <v>370</v>
      </c>
      <c r="D189" s="78">
        <v>123</v>
      </c>
      <c r="E189" s="78">
        <v>81</v>
      </c>
      <c r="F189" s="78">
        <v>65</v>
      </c>
      <c r="G189" s="367">
        <f t="shared" si="11"/>
        <v>82.46</v>
      </c>
      <c r="H189" s="367">
        <f t="shared" si="9"/>
        <v>0.17</v>
      </c>
      <c r="I189" s="367">
        <f t="shared" si="10"/>
        <v>0.61</v>
      </c>
    </row>
    <row r="190" spans="1:9" ht="19.5">
      <c r="A190" s="367">
        <f>SQRT(('Выбор цвета'!G190-Калькулятор!U190)*('Выбор цвета'!G190-Калькулятор!U190)+('Выбор цвета'!H190-Калькулятор!V190)*('Выбор цвета'!H190-Калькулятор!V190)+('Выбор цвета'!I190-Калькулятор!W190)*('Выбор цвета'!I190-Калькулятор!W190))</f>
        <v>53.030602147408338</v>
      </c>
      <c r="B190" s="372" t="s">
        <v>371</v>
      </c>
      <c r="C190" s="76" t="s">
        <v>372</v>
      </c>
      <c r="D190" s="78">
        <v>128</v>
      </c>
      <c r="E190" s="78">
        <v>84</v>
      </c>
      <c r="F190" s="78">
        <v>47</v>
      </c>
      <c r="G190" s="367">
        <f t="shared" si="11"/>
        <v>82.46</v>
      </c>
      <c r="H190" s="367">
        <f t="shared" si="9"/>
        <v>0.17</v>
      </c>
      <c r="I190" s="367">
        <f t="shared" si="10"/>
        <v>0.61</v>
      </c>
    </row>
    <row r="191" spans="1:9" ht="19.5">
      <c r="A191" s="367">
        <f>SQRT(('Выбор цвета'!G191-Калькулятор!U191)*('Выбор цвета'!G191-Калькулятор!U191)+('Выбор цвета'!H191-Калькулятор!V191)*('Выбор цвета'!H191-Калькулятор!V191)+('Выбор цвета'!I191-Калькулятор!W191)*('Выбор цвета'!I191-Калькулятор!W191))</f>
        <v>55.225050383704001</v>
      </c>
      <c r="B191" s="372" t="s">
        <v>373</v>
      </c>
      <c r="C191" s="76" t="s">
        <v>374</v>
      </c>
      <c r="D191" s="78">
        <v>143</v>
      </c>
      <c r="E191" s="78">
        <v>78</v>
      </c>
      <c r="F191" s="78">
        <v>53</v>
      </c>
      <c r="G191" s="367">
        <f t="shared" si="11"/>
        <v>82.46</v>
      </c>
      <c r="H191" s="367">
        <f t="shared" si="9"/>
        <v>0.17</v>
      </c>
      <c r="I191" s="367">
        <f t="shared" si="10"/>
        <v>0.61</v>
      </c>
    </row>
    <row r="192" spans="1:9" ht="19.5">
      <c r="A192" s="367">
        <f>SQRT(('Выбор цвета'!G192-Калькулятор!U192)*('Выбор цвета'!G192-Калькулятор!U192)+('Выбор цвета'!H192-Калькулятор!V192)*('Выбор цвета'!H192-Калькулятор!V192)+('Выбор цвета'!I192-Калькулятор!W192)*('Выбор цвета'!I192-Калькулятор!W192))</f>
        <v>53.675509663436301</v>
      </c>
      <c r="B192" s="372" t="s">
        <v>375</v>
      </c>
      <c r="C192" s="76" t="s">
        <v>376</v>
      </c>
      <c r="D192" s="78">
        <v>111</v>
      </c>
      <c r="E192" s="78">
        <v>74</v>
      </c>
      <c r="F192" s="78">
        <v>47</v>
      </c>
      <c r="G192" s="367">
        <f t="shared" si="11"/>
        <v>82.46</v>
      </c>
      <c r="H192" s="367">
        <f t="shared" si="9"/>
        <v>0.17</v>
      </c>
      <c r="I192" s="367">
        <f t="shared" si="10"/>
        <v>0.61</v>
      </c>
    </row>
    <row r="193" spans="1:9" ht="19.5">
      <c r="A193" s="367">
        <f>SQRT(('Выбор цвета'!G193-Калькулятор!U193)*('Выбор цвета'!G193-Калькулятор!U193)+('Выбор цвета'!H193-Калькулятор!V193)*('Выбор цвета'!H193-Калькулятор!V193)+('Выбор цвета'!I193-Калькулятор!W193)*('Выбор цвета'!I193-Калькулятор!W193))</f>
        <v>54.416663038337134</v>
      </c>
      <c r="B193" s="372" t="s">
        <v>377</v>
      </c>
      <c r="C193" s="76" t="s">
        <v>378</v>
      </c>
      <c r="D193" s="78">
        <v>111</v>
      </c>
      <c r="E193" s="78">
        <v>79</v>
      </c>
      <c r="F193" s="78">
        <v>40</v>
      </c>
      <c r="G193" s="367">
        <f t="shared" si="11"/>
        <v>82.46</v>
      </c>
      <c r="H193" s="367">
        <f t="shared" si="9"/>
        <v>0.17</v>
      </c>
      <c r="I193" s="367">
        <f t="shared" si="10"/>
        <v>0.61</v>
      </c>
    </row>
    <row r="194" spans="1:9" ht="19.5">
      <c r="A194" s="367">
        <f>SQRT(('Выбор цвета'!G194-Калькулятор!U194)*('Выбор цвета'!G194-Калькулятор!U194)+('Выбор цвета'!H194-Калькулятор!V194)*('Выбор цвета'!H194-Калькулятор!V194)+('Выбор цвета'!I194-Калькулятор!W194)*('Выбор цвета'!I194-Калькулятор!W194))</f>
        <v>58.145491746027723</v>
      </c>
      <c r="B194" s="372" t="s">
        <v>379</v>
      </c>
      <c r="C194" s="76" t="s">
        <v>380</v>
      </c>
      <c r="D194" s="78">
        <v>90</v>
      </c>
      <c r="E194" s="78">
        <v>58</v>
      </c>
      <c r="F194" s="78">
        <v>41</v>
      </c>
      <c r="G194" s="367">
        <f t="shared" si="11"/>
        <v>82.46</v>
      </c>
      <c r="H194" s="367">
        <f t="shared" si="9"/>
        <v>0.17</v>
      </c>
      <c r="I194" s="367">
        <f t="shared" si="10"/>
        <v>0.61</v>
      </c>
    </row>
    <row r="195" spans="1:9" ht="19.5">
      <c r="A195" s="367">
        <f>SQRT(('Выбор цвета'!G195-Калькулятор!U195)*('Выбор цвета'!G195-Калькулятор!U195)+('Выбор цвета'!H195-Калькулятор!V195)*('Выбор цвета'!H195-Калькулятор!V195)+('Выбор цвета'!I195-Калькулятор!W195)*('Выбор цвета'!I195-Калькулятор!W195))</f>
        <v>58.246041160631435</v>
      </c>
      <c r="B195" s="372" t="s">
        <v>381</v>
      </c>
      <c r="C195" s="76" t="s">
        <v>382</v>
      </c>
      <c r="D195" s="78">
        <v>103</v>
      </c>
      <c r="E195" s="78">
        <v>56</v>
      </c>
      <c r="F195" s="78">
        <v>49</v>
      </c>
      <c r="G195" s="367">
        <f t="shared" si="11"/>
        <v>82.46</v>
      </c>
      <c r="H195" s="367">
        <f t="shared" si="9"/>
        <v>0.17</v>
      </c>
      <c r="I195" s="367">
        <f t="shared" si="10"/>
        <v>0.61</v>
      </c>
    </row>
    <row r="196" spans="1:9" ht="19.5">
      <c r="A196" s="367">
        <f>SQRT(('Выбор цвета'!G196-Калькулятор!U196)*('Выбор цвета'!G196-Калькулятор!U196)+('Выбор цвета'!H196-Калькулятор!V196)*('Выбор цвета'!H196-Калькулятор!V196)+('Выбор цвета'!I196-Калькулятор!W196)*('Выбор цвета'!I196-Калькулятор!W196))</f>
        <v>58.101746813946995</v>
      </c>
      <c r="B196" s="372" t="s">
        <v>383</v>
      </c>
      <c r="C196" s="76" t="s">
        <v>384</v>
      </c>
      <c r="D196" s="78">
        <v>73</v>
      </c>
      <c r="E196" s="78">
        <v>57</v>
      </c>
      <c r="F196" s="78">
        <v>45</v>
      </c>
      <c r="G196" s="367">
        <f t="shared" si="11"/>
        <v>82.46</v>
      </c>
      <c r="H196" s="367">
        <f t="shared" si="9"/>
        <v>0.17</v>
      </c>
      <c r="I196" s="367">
        <f t="shared" si="10"/>
        <v>0.61</v>
      </c>
    </row>
    <row r="197" spans="1:9" ht="19.5">
      <c r="A197" s="367">
        <f>SQRT(('Выбор цвета'!G197-Калькулятор!U197)*('Выбор цвета'!G197-Калькулятор!U197)+('Выбор цвета'!H197-Калькулятор!V197)*('Выбор цвета'!H197-Калькулятор!V197)+('Выбор цвета'!I197-Калькулятор!W197)*('Выбор цвета'!I197-Калькулятор!W197))</f>
        <v>56.985804745562902</v>
      </c>
      <c r="B197" s="372" t="s">
        <v>385</v>
      </c>
      <c r="C197" s="76" t="s">
        <v>386</v>
      </c>
      <c r="D197" s="78">
        <v>99</v>
      </c>
      <c r="E197" s="78">
        <v>58</v>
      </c>
      <c r="F197" s="78">
        <v>52</v>
      </c>
      <c r="G197" s="367">
        <f t="shared" si="11"/>
        <v>82.46</v>
      </c>
      <c r="H197" s="367">
        <f t="shared" si="9"/>
        <v>0.17</v>
      </c>
      <c r="I197" s="367">
        <f t="shared" si="10"/>
        <v>0.61</v>
      </c>
    </row>
    <row r="198" spans="1:9" ht="19.5">
      <c r="A198" s="367">
        <f>SQRT(('Выбор цвета'!G198-Калькулятор!U198)*('Выбор цвета'!G198-Калькулятор!U198)+('Выбор цвета'!H198-Калькулятор!V198)*('Выбор цвета'!H198-Калькулятор!V198)+('Выбор цвета'!I198-Калькулятор!W198)*('Выбор цвета'!I198-Калькулятор!W198))</f>
        <v>61.864852451715358</v>
      </c>
      <c r="B198" s="372" t="s">
        <v>387</v>
      </c>
      <c r="C198" s="76" t="s">
        <v>388</v>
      </c>
      <c r="D198" s="78">
        <v>76</v>
      </c>
      <c r="E198" s="78">
        <v>47</v>
      </c>
      <c r="F198" s="78">
        <v>38</v>
      </c>
      <c r="G198" s="367">
        <f t="shared" si="11"/>
        <v>82.46</v>
      </c>
      <c r="H198" s="367">
        <f t="shared" si="9"/>
        <v>0.17</v>
      </c>
      <c r="I198" s="367">
        <f t="shared" si="10"/>
        <v>0.61</v>
      </c>
    </row>
    <row r="199" spans="1:9" ht="19.5">
      <c r="A199" s="367">
        <f>SQRT(('Выбор цвета'!G199-Калькулятор!U199)*('Выбор цвета'!G199-Калькулятор!U199)+('Выбор цвета'!H199-Калькулятор!V199)*('Выбор цвета'!H199-Калькулятор!V199)+('Выбор цвета'!I199-Калькулятор!W199)*('Выбор цвета'!I199-Калькулятор!W199))</f>
        <v>60.500382997058644</v>
      </c>
      <c r="B199" s="372" t="s">
        <v>389</v>
      </c>
      <c r="C199" s="76" t="s">
        <v>390</v>
      </c>
      <c r="D199" s="78">
        <v>68</v>
      </c>
      <c r="E199" s="78">
        <v>50</v>
      </c>
      <c r="F199" s="78">
        <v>45</v>
      </c>
      <c r="G199" s="367">
        <f t="shared" si="11"/>
        <v>82.46</v>
      </c>
      <c r="H199" s="367">
        <f t="shared" si="9"/>
        <v>0.17</v>
      </c>
      <c r="I199" s="367">
        <f t="shared" si="10"/>
        <v>0.61</v>
      </c>
    </row>
    <row r="200" spans="1:9" ht="19.5">
      <c r="A200" s="367">
        <f>SQRT(('Выбор цвета'!G200-Калькулятор!U200)*('Выбор цвета'!G200-Калькулятор!U200)+('Выбор цвета'!H200-Калькулятор!V200)*('Выбор цвета'!H200-Калькулятор!V200)+('Выбор цвета'!I200-Калькулятор!W200)*('Выбор цвета'!I200-Калькулятор!W200))</f>
        <v>57.578991562191511</v>
      </c>
      <c r="B200" s="372" t="s">
        <v>391</v>
      </c>
      <c r="C200" s="76" t="s">
        <v>392</v>
      </c>
      <c r="D200" s="78">
        <v>63</v>
      </c>
      <c r="E200" s="78">
        <v>58</v>
      </c>
      <c r="F200" s="78">
        <v>58</v>
      </c>
      <c r="G200" s="367">
        <f t="shared" si="11"/>
        <v>82.46</v>
      </c>
      <c r="H200" s="367">
        <f t="shared" si="9"/>
        <v>0.17</v>
      </c>
      <c r="I200" s="367">
        <f t="shared" si="10"/>
        <v>0.61</v>
      </c>
    </row>
    <row r="201" spans="1:9" ht="19.5">
      <c r="A201" s="367">
        <f>SQRT(('Выбор цвета'!G201-Калькулятор!U201)*('Выбор цвета'!G201-Калькулятор!U201)+('Выбор цвета'!H201-Калькулятор!V201)*('Выбор цвета'!H201-Калькулятор!V201)+('Выбор цвета'!I201-Калькулятор!W201)*('Выбор цвета'!I201-Калькулятор!W201))</f>
        <v>70.465778824004602</v>
      </c>
      <c r="B201" s="372" t="s">
        <v>393</v>
      </c>
      <c r="C201" s="76" t="s">
        <v>394</v>
      </c>
      <c r="D201" s="78">
        <v>33</v>
      </c>
      <c r="E201" s="78">
        <v>31</v>
      </c>
      <c r="F201" s="78">
        <v>32</v>
      </c>
      <c r="G201" s="367">
        <f t="shared" si="11"/>
        <v>82.46</v>
      </c>
      <c r="H201" s="367">
        <f t="shared" si="9"/>
        <v>0.17</v>
      </c>
      <c r="I201" s="367">
        <f t="shared" si="10"/>
        <v>0.61</v>
      </c>
    </row>
    <row r="202" spans="1:9" ht="19.5">
      <c r="A202" s="367">
        <f>SQRT(('Выбор цвета'!G202-Калькулятор!U202)*('Выбор цвета'!G202-Калькулятор!U202)+('Выбор цвета'!H202-Калькулятор!V202)*('Выбор цвета'!H202-Калькулятор!V202)+('Выбор цвета'!I202-Калькулятор!W202)*('Выбор цвета'!I202-Калькулятор!W202))</f>
        <v>57.630534229573179</v>
      </c>
      <c r="B202" s="372" t="s">
        <v>395</v>
      </c>
      <c r="C202" s="76" t="s">
        <v>396</v>
      </c>
      <c r="D202" s="78">
        <v>166</v>
      </c>
      <c r="E202" s="78">
        <v>94</v>
      </c>
      <c r="F202" s="78">
        <v>47</v>
      </c>
      <c r="G202" s="367">
        <f t="shared" si="11"/>
        <v>82.46</v>
      </c>
      <c r="H202" s="367">
        <f t="shared" si="9"/>
        <v>0.17</v>
      </c>
      <c r="I202" s="367">
        <f t="shared" si="10"/>
        <v>0.61</v>
      </c>
    </row>
    <row r="203" spans="1:9" ht="19.5">
      <c r="A203" s="367">
        <f>SQRT(('Выбор цвета'!G203-Калькулятор!U203)*('Выбор цвета'!G203-Калькулятор!U203)+('Выбор цвета'!H203-Калькулятор!V203)*('Выбор цвета'!H203-Калькулятор!V203)+('Выбор цвета'!I203-Калькулятор!W203)*('Выбор цвета'!I203-Калькулятор!W203))</f>
        <v>48.818163203055363</v>
      </c>
      <c r="B203" s="372" t="s">
        <v>397</v>
      </c>
      <c r="C203" s="76" t="s">
        <v>398</v>
      </c>
      <c r="D203" s="78">
        <v>121</v>
      </c>
      <c r="E203" s="78">
        <v>85</v>
      </c>
      <c r="F203" s="78">
        <v>60</v>
      </c>
      <c r="G203" s="367">
        <f t="shared" si="11"/>
        <v>82.46</v>
      </c>
      <c r="H203" s="367">
        <f t="shared" si="9"/>
        <v>0.17</v>
      </c>
      <c r="I203" s="367">
        <f t="shared" si="10"/>
        <v>0.61</v>
      </c>
    </row>
    <row r="204" spans="1:9" ht="19.5">
      <c r="A204" s="367">
        <f>SQRT(('Выбор цвета'!G204-Калькулятор!U204)*('Выбор цвета'!G204-Калькулятор!U204)+('Выбор цвета'!H204-Калькулятор!V204)*('Выбор цвета'!H204-Калькулятор!V204)+('Выбор цвета'!I204-Калькулятор!W204)*('Выбор цвета'!I204-Калькулятор!W204))</f>
        <v>44.326449723966661</v>
      </c>
      <c r="B204" s="372" t="s">
        <v>399</v>
      </c>
      <c r="C204" s="76" t="s">
        <v>400</v>
      </c>
      <c r="D204" s="78">
        <v>117</v>
      </c>
      <c r="E204" s="78">
        <v>92</v>
      </c>
      <c r="F204" s="78">
        <v>73</v>
      </c>
      <c r="G204" s="367">
        <f t="shared" si="11"/>
        <v>82.46</v>
      </c>
      <c r="H204" s="367">
        <f t="shared" si="9"/>
        <v>0.17</v>
      </c>
      <c r="I204" s="367">
        <f t="shared" si="10"/>
        <v>0.61</v>
      </c>
    </row>
    <row r="205" spans="1:9" ht="19.5">
      <c r="A205" s="367">
        <f>SQRT(('Выбор цвета'!G205-Калькулятор!U205)*('Выбор цвета'!G205-Калькулятор!U205)+('Выбор цвета'!H205-Калькулятор!V205)*('Выбор цвета'!H205-Калькулятор!V205)+('Выбор цвета'!I205-Калькулятор!W205)*('Выбор цвета'!I205-Калькулятор!W205))</f>
        <v>57.613834464906347</v>
      </c>
      <c r="B205" s="372" t="s">
        <v>401</v>
      </c>
      <c r="C205" s="76" t="s">
        <v>402</v>
      </c>
      <c r="D205" s="78">
        <v>78</v>
      </c>
      <c r="E205" s="78">
        <v>59</v>
      </c>
      <c r="F205" s="78">
        <v>43</v>
      </c>
      <c r="G205" s="367">
        <f t="shared" si="11"/>
        <v>82.46</v>
      </c>
      <c r="H205" s="367">
        <f t="shared" si="9"/>
        <v>0.17</v>
      </c>
      <c r="I205" s="367">
        <f t="shared" si="10"/>
        <v>0.61</v>
      </c>
    </row>
    <row r="206" spans="1:9" ht="19.5">
      <c r="A206" s="367">
        <f>SQRT(('Выбор цвета'!G206-Калькулятор!U206)*('Выбор цвета'!G206-Калькулятор!U206)+('Выбор цвета'!H206-Калькулятор!V206)*('Выбор цвета'!H206-Калькулятор!V206)+('Выбор цвета'!I206-Калькулятор!W206)*('Выбор цвета'!I206-Калькулятор!W206))</f>
        <v>60.183075612376435</v>
      </c>
      <c r="B206" s="372" t="s">
        <v>403</v>
      </c>
      <c r="C206" s="76" t="s">
        <v>404</v>
      </c>
      <c r="D206" s="78">
        <v>119</v>
      </c>
      <c r="E206" s="78">
        <v>60</v>
      </c>
      <c r="F206" s="78">
        <v>39</v>
      </c>
      <c r="G206" s="367">
        <f t="shared" si="11"/>
        <v>82.46</v>
      </c>
      <c r="H206" s="367">
        <f t="shared" si="9"/>
        <v>0.17</v>
      </c>
      <c r="I206" s="367">
        <f t="shared" si="10"/>
        <v>0.61</v>
      </c>
    </row>
    <row r="207" spans="1:9" ht="19.5">
      <c r="A207" s="367">
        <f>SQRT(('Выбор цвета'!G207-Калькулятор!U207)*('Выбор цвета'!G207-Калькулятор!U207)+('Выбор цвета'!H207-Калькулятор!V207)*('Выбор цвета'!H207-Калькулятор!V207)+('Выбор цвета'!I207-Калькулятор!W207)*('Выбор цвета'!I207-Калькулятор!W207))</f>
        <v>12.787662331579631</v>
      </c>
      <c r="B207" s="372" t="s">
        <v>405</v>
      </c>
      <c r="C207" s="76" t="s">
        <v>406</v>
      </c>
      <c r="D207" s="78">
        <v>239</v>
      </c>
      <c r="E207" s="78">
        <v>235</v>
      </c>
      <c r="F207" s="78">
        <v>220</v>
      </c>
      <c r="G207" s="367">
        <f t="shared" si="11"/>
        <v>82.46</v>
      </c>
      <c r="H207" s="367">
        <f t="shared" si="9"/>
        <v>0.17</v>
      </c>
      <c r="I207" s="367">
        <f t="shared" si="10"/>
        <v>0.61</v>
      </c>
    </row>
    <row r="208" spans="1:9" ht="19.5">
      <c r="A208" s="367">
        <f>SQRT(('Выбор цвета'!G208-Калькулятор!U208)*('Выбор цвета'!G208-Калькулятор!U208)+('Выбор цвета'!H208-Калькулятор!V208)*('Выбор цвета'!H208-Калькулятор!V208)+('Выбор цвета'!I208-Калькулятор!W208)*('Выбор цвета'!I208-Калькулятор!W208))</f>
        <v>7.401609821945855</v>
      </c>
      <c r="B208" s="372" t="s">
        <v>407</v>
      </c>
      <c r="C208" s="76" t="s">
        <v>408</v>
      </c>
      <c r="D208" s="78">
        <v>221</v>
      </c>
      <c r="E208" s="78">
        <v>222</v>
      </c>
      <c r="F208" s="78">
        <v>212</v>
      </c>
      <c r="G208" s="367">
        <f t="shared" si="11"/>
        <v>82.46</v>
      </c>
      <c r="H208" s="367">
        <f t="shared" si="9"/>
        <v>0.17</v>
      </c>
      <c r="I208" s="367">
        <f t="shared" si="10"/>
        <v>0.61</v>
      </c>
    </row>
    <row r="209" spans="1:9" ht="19.5">
      <c r="A209" s="367">
        <f>SQRT(('Выбор цвета'!G209-Калькулятор!U209)*('Выбор цвета'!G209-Калькулятор!U209)+('Выбор цвета'!H209-Калькулятор!V209)*('Выбор цвета'!H209-Калькулятор!V209)+('Выбор цвета'!I209-Калькулятор!W209)*('Выбор цвета'!I209-Калькулятор!W209))</f>
        <v>14.912437961379764</v>
      </c>
      <c r="B209" s="372" t="s">
        <v>409</v>
      </c>
      <c r="C209" s="76" t="s">
        <v>410</v>
      </c>
      <c r="D209" s="78">
        <v>244</v>
      </c>
      <c r="E209" s="78">
        <v>248</v>
      </c>
      <c r="F209" s="78">
        <v>244</v>
      </c>
      <c r="G209" s="367">
        <f t="shared" si="11"/>
        <v>82.46</v>
      </c>
      <c r="H209" s="367">
        <f t="shared" si="9"/>
        <v>0.17</v>
      </c>
      <c r="I209" s="367">
        <f t="shared" si="10"/>
        <v>0.61</v>
      </c>
    </row>
    <row r="210" spans="1:9" ht="19.5">
      <c r="A210" s="367">
        <f>SQRT(('Выбор цвета'!G210-Калькулятор!U210)*('Выбор цвета'!G210-Калькулятор!U210)+('Выбор цвета'!H210-Калькулятор!V210)*('Выбор цвета'!H210-Калькулятор!V210)+('Выбор цвета'!I210-Калькулятор!W210)*('Выбор цвета'!I210-Калькулятор!W210))</f>
        <v>62.759657898461178</v>
      </c>
      <c r="B210" s="372" t="s">
        <v>411</v>
      </c>
      <c r="C210" s="76" t="s">
        <v>412</v>
      </c>
      <c r="D210" s="78">
        <v>46</v>
      </c>
      <c r="E210" s="78">
        <v>48</v>
      </c>
      <c r="F210" s="78">
        <v>50</v>
      </c>
      <c r="G210" s="367">
        <f t="shared" si="11"/>
        <v>82.46</v>
      </c>
      <c r="H210" s="367">
        <f t="shared" si="9"/>
        <v>0.17</v>
      </c>
      <c r="I210" s="367">
        <f t="shared" si="10"/>
        <v>0.61</v>
      </c>
    </row>
    <row r="211" spans="1:9" ht="19.5">
      <c r="A211" s="367">
        <f>SQRT(('Выбор цвета'!G211-Калькулятор!U211)*('Выбор цвета'!G211-Калькулятор!U211)+('Выбор цвета'!H211-Калькулятор!V211)*('Выбор цвета'!H211-Калькулятор!V211)+('Выбор цвета'!I211-Калькулятор!W211)*('Выбор цвета'!I211-Калькулятор!W211))</f>
        <v>79.675598349466924</v>
      </c>
      <c r="B211" s="372" t="s">
        <v>413</v>
      </c>
      <c r="C211" s="76" t="s">
        <v>414</v>
      </c>
      <c r="D211" s="78">
        <v>10</v>
      </c>
      <c r="E211" s="78">
        <v>10</v>
      </c>
      <c r="F211" s="78">
        <v>13</v>
      </c>
      <c r="G211" s="367">
        <f t="shared" si="11"/>
        <v>82.46</v>
      </c>
      <c r="H211" s="367">
        <f t="shared" si="9"/>
        <v>0.17</v>
      </c>
      <c r="I211" s="367">
        <f t="shared" si="10"/>
        <v>0.61</v>
      </c>
    </row>
    <row r="212" spans="1:9" ht="19.5">
      <c r="A212" s="367">
        <f>SQRT(('Выбор цвета'!G212-Калькулятор!U212)*('Выбор цвета'!G212-Калькулятор!U212)+('Выбор цвета'!H212-Калькулятор!V212)*('Выбор цвета'!H212-Калькулятор!V212)+('Выбор цвета'!I212-Калькулятор!W212)*('Выбор цвета'!I212-Калькулятор!W212))</f>
        <v>13.977907471333777</v>
      </c>
      <c r="B212" s="372" t="s">
        <v>415</v>
      </c>
      <c r="C212" s="76" t="s">
        <v>416</v>
      </c>
      <c r="D212" s="78">
        <v>165</v>
      </c>
      <c r="E212" s="78">
        <v>168</v>
      </c>
      <c r="F212" s="78">
        <v>166</v>
      </c>
      <c r="G212" s="367">
        <f t="shared" si="11"/>
        <v>82.46</v>
      </c>
      <c r="H212" s="367">
        <f t="shared" si="9"/>
        <v>0.17</v>
      </c>
      <c r="I212" s="367">
        <f t="shared" si="10"/>
        <v>0.61</v>
      </c>
    </row>
    <row r="213" spans="1:9" ht="19.5">
      <c r="A213" s="367">
        <f>SQRT(('Выбор цвета'!G213-Калькулятор!U213)*('Выбор цвета'!G213-Калькулятор!U213)+('Выбор цвета'!H213-Калькулятор!V213)*('Выбор цвета'!H213-Калькулятор!V213)+('Выбор цвета'!I213-Калькулятор!W213)*('Выбор цвета'!I213-Калькулятор!W213))</f>
        <v>23.169978755945163</v>
      </c>
      <c r="B213" s="372" t="s">
        <v>417</v>
      </c>
      <c r="C213" s="76" t="s">
        <v>418</v>
      </c>
      <c r="D213" s="78">
        <v>143</v>
      </c>
      <c r="E213" s="78">
        <v>143</v>
      </c>
      <c r="F213" s="78">
        <v>140</v>
      </c>
      <c r="G213" s="367">
        <f t="shared" si="11"/>
        <v>82.46</v>
      </c>
      <c r="H213" s="367">
        <f t="shared" si="9"/>
        <v>0.17</v>
      </c>
      <c r="I213" s="367">
        <f t="shared" si="10"/>
        <v>0.61</v>
      </c>
    </row>
    <row r="214" spans="1:9" ht="19.5">
      <c r="A214" s="367">
        <f>SQRT(('Выбор цвета'!G214-Калькулятор!U214)*('Выбор цвета'!G214-Калькулятор!U214)+('Выбор цвета'!H214-Калькулятор!V214)*('Выбор цвета'!H214-Калькулятор!V214)+('Выбор цвета'!I214-Калькулятор!W214)*('Выбор цвета'!I214-Калькулятор!W214))</f>
        <v>15.790035875442555</v>
      </c>
      <c r="B214" s="372" t="s">
        <v>419</v>
      </c>
      <c r="C214" s="76" t="s">
        <v>420</v>
      </c>
      <c r="D214" s="78">
        <v>247</v>
      </c>
      <c r="E214" s="78">
        <v>249</v>
      </c>
      <c r="F214" s="78">
        <v>239</v>
      </c>
      <c r="G214" s="367">
        <f t="shared" si="11"/>
        <v>82.46</v>
      </c>
      <c r="H214" s="367">
        <f t="shared" si="9"/>
        <v>0.17</v>
      </c>
      <c r="I214" s="367">
        <f t="shared" si="10"/>
        <v>0.61</v>
      </c>
    </row>
    <row r="215" spans="1:9" ht="19.5">
      <c r="A215" s="367">
        <f>SQRT(('Выбор цвета'!G215-Калькулятор!U215)*('Выбор цвета'!G215-Калькулятор!U215)+('Выбор цвета'!H215-Калькулятор!V215)*('Выбор цвета'!H215-Калькулятор!V215)+('Выбор цвета'!I215-Калькулятор!W215)*('Выбор цвета'!I215-Калькулятор!W215))</f>
        <v>64.715177979116888</v>
      </c>
      <c r="B215" s="372" t="s">
        <v>421</v>
      </c>
      <c r="C215" s="76" t="s">
        <v>422</v>
      </c>
      <c r="D215" s="78">
        <v>41</v>
      </c>
      <c r="E215" s="78">
        <v>44</v>
      </c>
      <c r="F215" s="78">
        <v>47</v>
      </c>
      <c r="G215" s="367">
        <f t="shared" si="11"/>
        <v>82.46</v>
      </c>
      <c r="H215" s="367">
        <f t="shared" si="9"/>
        <v>0.17</v>
      </c>
      <c r="I215" s="367">
        <f t="shared" si="10"/>
        <v>0.61</v>
      </c>
    </row>
    <row r="216" spans="1:9" ht="19.5">
      <c r="A216" s="367">
        <f>SQRT(('Выбор цвета'!G216-Калькулятор!U216)*('Выбор цвета'!G216-Калькулятор!U216)+('Выбор цвета'!H216-Калькулятор!V216)*('Выбор цвета'!H216-Калькулятор!V216)+('Выбор цвета'!I216-Калькулятор!W216)*('Выбор цвета'!I216-Калькулятор!W216))</f>
        <v>16.021277533866289</v>
      </c>
      <c r="B216" s="372" t="s">
        <v>423</v>
      </c>
      <c r="C216" s="76" t="s">
        <v>424</v>
      </c>
      <c r="D216" s="78">
        <v>247</v>
      </c>
      <c r="E216" s="78">
        <v>251</v>
      </c>
      <c r="F216" s="78">
        <v>245</v>
      </c>
      <c r="G216" s="367">
        <f t="shared" si="11"/>
        <v>82.46</v>
      </c>
      <c r="H216" s="367">
        <f t="shared" si="9"/>
        <v>0.17</v>
      </c>
      <c r="I216" s="367">
        <f t="shared" si="10"/>
        <v>0.61</v>
      </c>
    </row>
    <row r="217" spans="1:9" ht="19.5">
      <c r="A217" s="367">
        <f>SQRT(('Выбор цвета'!G217-Калькулятор!U217)*('Выбор цвета'!G217-Калькулятор!U217)+('Выбор цвета'!H217-Калькулятор!V217)*('Выбор цвета'!H217-Калькулятор!V217)+('Выбор цвета'!I217-Калькулятор!W217)*('Выбор цвета'!I217-Калькулятор!W217))</f>
        <v>64.259776700324693</v>
      </c>
      <c r="B217" s="372" t="s">
        <v>425</v>
      </c>
      <c r="C217" s="76" t="s">
        <v>426</v>
      </c>
      <c r="D217" s="78">
        <v>42</v>
      </c>
      <c r="E217" s="78">
        <v>45</v>
      </c>
      <c r="F217" s="78">
        <v>47</v>
      </c>
      <c r="G217" s="367">
        <f t="shared" si="11"/>
        <v>82.46</v>
      </c>
      <c r="H217" s="367">
        <f t="shared" si="9"/>
        <v>0.17</v>
      </c>
      <c r="I217" s="367">
        <f t="shared" si="10"/>
        <v>0.61</v>
      </c>
    </row>
    <row r="218" spans="1:9" ht="19.5">
      <c r="A218" s="367">
        <f>SQRT(('Выбор цвета'!G218-Калькулятор!U218)*('Выбор цвета'!G218-Калькулятор!U218)+('Выбор цвета'!H218-Калькулятор!V218)*('Выбор цвета'!H218-Калькулятор!V218)+('Выбор цвета'!I218-Калькулятор!W218)*('Выбор цвета'!I218-Калькулятор!W218))</f>
        <v>3.6108705810087063</v>
      </c>
      <c r="B218" s="372" t="s">
        <v>427</v>
      </c>
      <c r="C218" s="76" t="s">
        <v>428</v>
      </c>
      <c r="D218" s="78">
        <v>207</v>
      </c>
      <c r="E218" s="78">
        <v>211</v>
      </c>
      <c r="F218" s="78">
        <v>205</v>
      </c>
      <c r="G218" s="367">
        <f t="shared" si="11"/>
        <v>82.46</v>
      </c>
      <c r="H218" s="367">
        <f t="shared" si="9"/>
        <v>0.17</v>
      </c>
      <c r="I218" s="367">
        <f t="shared" si="10"/>
        <v>0.61</v>
      </c>
    </row>
    <row r="219" spans="1:9" ht="19.5">
      <c r="A219" s="367">
        <f>SQRT(('Выбор цвета'!G219-Калькулятор!U219)*('Выбор цвета'!G219-Калькулятор!U219)+('Выбор цвета'!H219-Калькулятор!V219)*('Выбор цвета'!H219-Калькулятор!V219)+('Выбор цвета'!I219-Калькулятор!W219)*('Выбор цвета'!I219-Калькулятор!W219))</f>
        <v>18.112361389827448</v>
      </c>
      <c r="B219" s="372" t="s">
        <v>429</v>
      </c>
      <c r="C219" s="76" t="s">
        <v>430</v>
      </c>
      <c r="D219" s="78">
        <v>156</v>
      </c>
      <c r="E219" s="78">
        <v>156</v>
      </c>
      <c r="F219" s="78">
        <v>156</v>
      </c>
      <c r="G219" s="367">
        <f t="shared" si="11"/>
        <v>82.46</v>
      </c>
      <c r="H219" s="367">
        <f t="shared" si="9"/>
        <v>0.17</v>
      </c>
      <c r="I219" s="367">
        <f t="shared" si="10"/>
        <v>0.61</v>
      </c>
    </row>
    <row r="220" spans="1:9" ht="19.5">
      <c r="A220" s="367">
        <f>SQRT(('Выбор цвета'!G220-Калькулятор!U220)*('Выбор цвета'!G220-Калькулятор!U220)+('Выбор цвета'!H220-Калькулятор!V220)*('Выбор цвета'!H220-Калькулятор!V220)+('Выбор цвета'!I220-Калькулятор!W220)*('Выбор цвета'!I220-Калькулятор!W220))</f>
        <v>28.763467692107742</v>
      </c>
      <c r="B220" s="372" t="s">
        <v>431</v>
      </c>
      <c r="C220" s="76" t="s">
        <v>432</v>
      </c>
      <c r="D220" s="78">
        <v>126</v>
      </c>
      <c r="E220" s="78">
        <v>129</v>
      </c>
      <c r="F220" s="78">
        <v>130</v>
      </c>
      <c r="G220" s="367">
        <f t="shared" si="11"/>
        <v>82.46</v>
      </c>
      <c r="H220" s="367">
        <f t="shared" si="9"/>
        <v>0.17</v>
      </c>
      <c r="I220" s="367">
        <f t="shared" si="10"/>
        <v>0.61</v>
      </c>
    </row>
    <row r="221" spans="1:9">
      <c r="A221" s="37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5"/>
  <sheetViews>
    <sheetView workbookViewId="0">
      <selection sqref="A1:XFD1048576"/>
    </sheetView>
  </sheetViews>
  <sheetFormatPr defaultRowHeight="15.5"/>
  <cols>
    <col min="1" max="1" width="1.81640625" style="6" customWidth="1"/>
    <col min="2" max="2" width="7.1796875" style="6" customWidth="1"/>
    <col min="3" max="3" width="21.54296875" style="6" customWidth="1"/>
    <col min="4" max="4" width="33.26953125" style="6" customWidth="1"/>
    <col min="5" max="5" width="6.7265625" style="6" customWidth="1"/>
    <col min="6" max="6" width="6.26953125" style="6" customWidth="1"/>
    <col min="7" max="7" width="5.81640625" style="6" customWidth="1"/>
    <col min="8" max="8" width="6" style="6" customWidth="1"/>
    <col min="9" max="9" width="27.81640625" style="6" customWidth="1"/>
    <col min="10" max="10" width="5.7265625" style="6" customWidth="1"/>
    <col min="11" max="11" width="2.1796875" style="6" customWidth="1"/>
    <col min="12" max="12" width="6.54296875" style="6" customWidth="1"/>
    <col min="13" max="15" width="8.7265625" style="6" customWidth="1"/>
    <col min="16" max="16" width="4.81640625" style="6" customWidth="1"/>
    <col min="17" max="17" width="11.453125" style="6" customWidth="1"/>
    <col min="18" max="18" width="10.81640625" style="6" customWidth="1"/>
    <col min="19" max="19" width="10.453125" style="6" customWidth="1"/>
    <col min="20" max="20" width="4.81640625" style="6" customWidth="1"/>
    <col min="21" max="21" width="12.81640625" style="6" customWidth="1"/>
    <col min="22" max="22" width="11.81640625" style="6" customWidth="1"/>
    <col min="23" max="23" width="12.1796875" style="6" customWidth="1"/>
    <col min="24" max="24" width="7" style="6" customWidth="1"/>
    <col min="25" max="25" width="1.453125" style="6" customWidth="1"/>
    <col min="26" max="26" width="3.81640625" style="7" customWidth="1"/>
    <col min="27" max="35" width="11.26953125" style="7" customWidth="1"/>
    <col min="36" max="36" width="11.26953125" style="7" hidden="1" customWidth="1"/>
    <col min="37" max="37" width="3.81640625" style="7" hidden="1" customWidth="1"/>
    <col min="38" max="38" width="2.7265625" style="7" hidden="1" customWidth="1"/>
    <col min="39" max="47" width="2.26953125" style="8" hidden="1" customWidth="1"/>
    <col min="48" max="48" width="2.453125" style="6" hidden="1" customWidth="1"/>
    <col min="49" max="49" width="0" style="6" hidden="1" customWidth="1"/>
    <col min="50" max="265" width="9.1796875" style="6"/>
    <col min="266" max="266" width="2.54296875" style="6" customWidth="1"/>
    <col min="267" max="267" width="2.1796875" style="6" customWidth="1"/>
    <col min="268" max="268" width="6.54296875" style="6" customWidth="1"/>
    <col min="269" max="271" width="8.7265625" style="6" customWidth="1"/>
    <col min="272" max="272" width="4.81640625" style="6" customWidth="1"/>
    <col min="273" max="275" width="8.7265625" style="6" customWidth="1"/>
    <col min="276" max="276" width="4.81640625" style="6" customWidth="1"/>
    <col min="277" max="279" width="8.7265625" style="6" customWidth="1"/>
    <col min="280" max="280" width="7" style="6" customWidth="1"/>
    <col min="281" max="281" width="1.453125" style="6" customWidth="1"/>
    <col min="282" max="282" width="3.81640625" style="6" customWidth="1"/>
    <col min="283" max="292" width="11.26953125" style="6" customWidth="1"/>
    <col min="293" max="293" width="3.81640625" style="6" customWidth="1"/>
    <col min="294" max="294" width="2.7265625" style="6" customWidth="1"/>
    <col min="295" max="303" width="2.26953125" style="6" customWidth="1"/>
    <col min="304" max="304" width="2.453125" style="6" customWidth="1"/>
    <col min="305" max="521" width="9.1796875" style="6"/>
    <col min="522" max="522" width="2.54296875" style="6" customWidth="1"/>
    <col min="523" max="523" width="2.1796875" style="6" customWidth="1"/>
    <col min="524" max="524" width="6.54296875" style="6" customWidth="1"/>
    <col min="525" max="527" width="8.7265625" style="6" customWidth="1"/>
    <col min="528" max="528" width="4.81640625" style="6" customWidth="1"/>
    <col min="529" max="531" width="8.7265625" style="6" customWidth="1"/>
    <col min="532" max="532" width="4.81640625" style="6" customWidth="1"/>
    <col min="533" max="535" width="8.7265625" style="6" customWidth="1"/>
    <col min="536" max="536" width="7" style="6" customWidth="1"/>
    <col min="537" max="537" width="1.453125" style="6" customWidth="1"/>
    <col min="538" max="538" width="3.81640625" style="6" customWidth="1"/>
    <col min="539" max="548" width="11.26953125" style="6" customWidth="1"/>
    <col min="549" max="549" width="3.81640625" style="6" customWidth="1"/>
    <col min="550" max="550" width="2.7265625" style="6" customWidth="1"/>
    <col min="551" max="559" width="2.26953125" style="6" customWidth="1"/>
    <col min="560" max="560" width="2.453125" style="6" customWidth="1"/>
    <col min="561" max="777" width="9.1796875" style="6"/>
    <col min="778" max="778" width="2.54296875" style="6" customWidth="1"/>
    <col min="779" max="779" width="2.1796875" style="6" customWidth="1"/>
    <col min="780" max="780" width="6.54296875" style="6" customWidth="1"/>
    <col min="781" max="783" width="8.7265625" style="6" customWidth="1"/>
    <col min="784" max="784" width="4.81640625" style="6" customWidth="1"/>
    <col min="785" max="787" width="8.7265625" style="6" customWidth="1"/>
    <col min="788" max="788" width="4.81640625" style="6" customWidth="1"/>
    <col min="789" max="791" width="8.7265625" style="6" customWidth="1"/>
    <col min="792" max="792" width="7" style="6" customWidth="1"/>
    <col min="793" max="793" width="1.453125" style="6" customWidth="1"/>
    <col min="794" max="794" width="3.81640625" style="6" customWidth="1"/>
    <col min="795" max="804" width="11.26953125" style="6" customWidth="1"/>
    <col min="805" max="805" width="3.81640625" style="6" customWidth="1"/>
    <col min="806" max="806" width="2.7265625" style="6" customWidth="1"/>
    <col min="807" max="815" width="2.26953125" style="6" customWidth="1"/>
    <col min="816" max="816" width="2.453125" style="6" customWidth="1"/>
    <col min="817" max="1033" width="9.1796875" style="6"/>
    <col min="1034" max="1034" width="2.54296875" style="6" customWidth="1"/>
    <col min="1035" max="1035" width="2.1796875" style="6" customWidth="1"/>
    <col min="1036" max="1036" width="6.54296875" style="6" customWidth="1"/>
    <col min="1037" max="1039" width="8.7265625" style="6" customWidth="1"/>
    <col min="1040" max="1040" width="4.81640625" style="6" customWidth="1"/>
    <col min="1041" max="1043" width="8.7265625" style="6" customWidth="1"/>
    <col min="1044" max="1044" width="4.81640625" style="6" customWidth="1"/>
    <col min="1045" max="1047" width="8.7265625" style="6" customWidth="1"/>
    <col min="1048" max="1048" width="7" style="6" customWidth="1"/>
    <col min="1049" max="1049" width="1.453125" style="6" customWidth="1"/>
    <col min="1050" max="1050" width="3.81640625" style="6" customWidth="1"/>
    <col min="1051" max="1060" width="11.26953125" style="6" customWidth="1"/>
    <col min="1061" max="1061" width="3.81640625" style="6" customWidth="1"/>
    <col min="1062" max="1062" width="2.7265625" style="6" customWidth="1"/>
    <col min="1063" max="1071" width="2.26953125" style="6" customWidth="1"/>
    <col min="1072" max="1072" width="2.453125" style="6" customWidth="1"/>
    <col min="1073" max="1289" width="9.1796875" style="6"/>
    <col min="1290" max="1290" width="2.54296875" style="6" customWidth="1"/>
    <col min="1291" max="1291" width="2.1796875" style="6" customWidth="1"/>
    <col min="1292" max="1292" width="6.54296875" style="6" customWidth="1"/>
    <col min="1293" max="1295" width="8.7265625" style="6" customWidth="1"/>
    <col min="1296" max="1296" width="4.81640625" style="6" customWidth="1"/>
    <col min="1297" max="1299" width="8.7265625" style="6" customWidth="1"/>
    <col min="1300" max="1300" width="4.81640625" style="6" customWidth="1"/>
    <col min="1301" max="1303" width="8.7265625" style="6" customWidth="1"/>
    <col min="1304" max="1304" width="7" style="6" customWidth="1"/>
    <col min="1305" max="1305" width="1.453125" style="6" customWidth="1"/>
    <col min="1306" max="1306" width="3.81640625" style="6" customWidth="1"/>
    <col min="1307" max="1316" width="11.26953125" style="6" customWidth="1"/>
    <col min="1317" max="1317" width="3.81640625" style="6" customWidth="1"/>
    <col min="1318" max="1318" width="2.7265625" style="6" customWidth="1"/>
    <col min="1319" max="1327" width="2.26953125" style="6" customWidth="1"/>
    <col min="1328" max="1328" width="2.453125" style="6" customWidth="1"/>
    <col min="1329" max="1545" width="9.1796875" style="6"/>
    <col min="1546" max="1546" width="2.54296875" style="6" customWidth="1"/>
    <col min="1547" max="1547" width="2.1796875" style="6" customWidth="1"/>
    <col min="1548" max="1548" width="6.54296875" style="6" customWidth="1"/>
    <col min="1549" max="1551" width="8.7265625" style="6" customWidth="1"/>
    <col min="1552" max="1552" width="4.81640625" style="6" customWidth="1"/>
    <col min="1553" max="1555" width="8.7265625" style="6" customWidth="1"/>
    <col min="1556" max="1556" width="4.81640625" style="6" customWidth="1"/>
    <col min="1557" max="1559" width="8.7265625" style="6" customWidth="1"/>
    <col min="1560" max="1560" width="7" style="6" customWidth="1"/>
    <col min="1561" max="1561" width="1.453125" style="6" customWidth="1"/>
    <col min="1562" max="1562" width="3.81640625" style="6" customWidth="1"/>
    <col min="1563" max="1572" width="11.26953125" style="6" customWidth="1"/>
    <col min="1573" max="1573" width="3.81640625" style="6" customWidth="1"/>
    <col min="1574" max="1574" width="2.7265625" style="6" customWidth="1"/>
    <col min="1575" max="1583" width="2.26953125" style="6" customWidth="1"/>
    <col min="1584" max="1584" width="2.453125" style="6" customWidth="1"/>
    <col min="1585" max="1801" width="9.1796875" style="6"/>
    <col min="1802" max="1802" width="2.54296875" style="6" customWidth="1"/>
    <col min="1803" max="1803" width="2.1796875" style="6" customWidth="1"/>
    <col min="1804" max="1804" width="6.54296875" style="6" customWidth="1"/>
    <col min="1805" max="1807" width="8.7265625" style="6" customWidth="1"/>
    <col min="1808" max="1808" width="4.81640625" style="6" customWidth="1"/>
    <col min="1809" max="1811" width="8.7265625" style="6" customWidth="1"/>
    <col min="1812" max="1812" width="4.81640625" style="6" customWidth="1"/>
    <col min="1813" max="1815" width="8.7265625" style="6" customWidth="1"/>
    <col min="1816" max="1816" width="7" style="6" customWidth="1"/>
    <col min="1817" max="1817" width="1.453125" style="6" customWidth="1"/>
    <col min="1818" max="1818" width="3.81640625" style="6" customWidth="1"/>
    <col min="1819" max="1828" width="11.26953125" style="6" customWidth="1"/>
    <col min="1829" max="1829" width="3.81640625" style="6" customWidth="1"/>
    <col min="1830" max="1830" width="2.7265625" style="6" customWidth="1"/>
    <col min="1831" max="1839" width="2.26953125" style="6" customWidth="1"/>
    <col min="1840" max="1840" width="2.453125" style="6" customWidth="1"/>
    <col min="1841" max="2057" width="9.1796875" style="6"/>
    <col min="2058" max="2058" width="2.54296875" style="6" customWidth="1"/>
    <col min="2059" max="2059" width="2.1796875" style="6" customWidth="1"/>
    <col min="2060" max="2060" width="6.54296875" style="6" customWidth="1"/>
    <col min="2061" max="2063" width="8.7265625" style="6" customWidth="1"/>
    <col min="2064" max="2064" width="4.81640625" style="6" customWidth="1"/>
    <col min="2065" max="2067" width="8.7265625" style="6" customWidth="1"/>
    <col min="2068" max="2068" width="4.81640625" style="6" customWidth="1"/>
    <col min="2069" max="2071" width="8.7265625" style="6" customWidth="1"/>
    <col min="2072" max="2072" width="7" style="6" customWidth="1"/>
    <col min="2073" max="2073" width="1.453125" style="6" customWidth="1"/>
    <col min="2074" max="2074" width="3.81640625" style="6" customWidth="1"/>
    <col min="2075" max="2084" width="11.26953125" style="6" customWidth="1"/>
    <col min="2085" max="2085" width="3.81640625" style="6" customWidth="1"/>
    <col min="2086" max="2086" width="2.7265625" style="6" customWidth="1"/>
    <col min="2087" max="2095" width="2.26953125" style="6" customWidth="1"/>
    <col min="2096" max="2096" width="2.453125" style="6" customWidth="1"/>
    <col min="2097" max="2313" width="9.1796875" style="6"/>
    <col min="2314" max="2314" width="2.54296875" style="6" customWidth="1"/>
    <col min="2315" max="2315" width="2.1796875" style="6" customWidth="1"/>
    <col min="2316" max="2316" width="6.54296875" style="6" customWidth="1"/>
    <col min="2317" max="2319" width="8.7265625" style="6" customWidth="1"/>
    <col min="2320" max="2320" width="4.81640625" style="6" customWidth="1"/>
    <col min="2321" max="2323" width="8.7265625" style="6" customWidth="1"/>
    <col min="2324" max="2324" width="4.81640625" style="6" customWidth="1"/>
    <col min="2325" max="2327" width="8.7265625" style="6" customWidth="1"/>
    <col min="2328" max="2328" width="7" style="6" customWidth="1"/>
    <col min="2329" max="2329" width="1.453125" style="6" customWidth="1"/>
    <col min="2330" max="2330" width="3.81640625" style="6" customWidth="1"/>
    <col min="2331" max="2340" width="11.26953125" style="6" customWidth="1"/>
    <col min="2341" max="2341" width="3.81640625" style="6" customWidth="1"/>
    <col min="2342" max="2342" width="2.7265625" style="6" customWidth="1"/>
    <col min="2343" max="2351" width="2.26953125" style="6" customWidth="1"/>
    <col min="2352" max="2352" width="2.453125" style="6" customWidth="1"/>
    <col min="2353" max="2569" width="9.1796875" style="6"/>
    <col min="2570" max="2570" width="2.54296875" style="6" customWidth="1"/>
    <col min="2571" max="2571" width="2.1796875" style="6" customWidth="1"/>
    <col min="2572" max="2572" width="6.54296875" style="6" customWidth="1"/>
    <col min="2573" max="2575" width="8.7265625" style="6" customWidth="1"/>
    <col min="2576" max="2576" width="4.81640625" style="6" customWidth="1"/>
    <col min="2577" max="2579" width="8.7265625" style="6" customWidth="1"/>
    <col min="2580" max="2580" width="4.81640625" style="6" customWidth="1"/>
    <col min="2581" max="2583" width="8.7265625" style="6" customWidth="1"/>
    <col min="2584" max="2584" width="7" style="6" customWidth="1"/>
    <col min="2585" max="2585" width="1.453125" style="6" customWidth="1"/>
    <col min="2586" max="2586" width="3.81640625" style="6" customWidth="1"/>
    <col min="2587" max="2596" width="11.26953125" style="6" customWidth="1"/>
    <col min="2597" max="2597" width="3.81640625" style="6" customWidth="1"/>
    <col min="2598" max="2598" width="2.7265625" style="6" customWidth="1"/>
    <col min="2599" max="2607" width="2.26953125" style="6" customWidth="1"/>
    <col min="2608" max="2608" width="2.453125" style="6" customWidth="1"/>
    <col min="2609" max="2825" width="9.1796875" style="6"/>
    <col min="2826" max="2826" width="2.54296875" style="6" customWidth="1"/>
    <col min="2827" max="2827" width="2.1796875" style="6" customWidth="1"/>
    <col min="2828" max="2828" width="6.54296875" style="6" customWidth="1"/>
    <col min="2829" max="2831" width="8.7265625" style="6" customWidth="1"/>
    <col min="2832" max="2832" width="4.81640625" style="6" customWidth="1"/>
    <col min="2833" max="2835" width="8.7265625" style="6" customWidth="1"/>
    <col min="2836" max="2836" width="4.81640625" style="6" customWidth="1"/>
    <col min="2837" max="2839" width="8.7265625" style="6" customWidth="1"/>
    <col min="2840" max="2840" width="7" style="6" customWidth="1"/>
    <col min="2841" max="2841" width="1.453125" style="6" customWidth="1"/>
    <col min="2842" max="2842" width="3.81640625" style="6" customWidth="1"/>
    <col min="2843" max="2852" width="11.26953125" style="6" customWidth="1"/>
    <col min="2853" max="2853" width="3.81640625" style="6" customWidth="1"/>
    <col min="2854" max="2854" width="2.7265625" style="6" customWidth="1"/>
    <col min="2855" max="2863" width="2.26953125" style="6" customWidth="1"/>
    <col min="2864" max="2864" width="2.453125" style="6" customWidth="1"/>
    <col min="2865" max="3081" width="9.1796875" style="6"/>
    <col min="3082" max="3082" width="2.54296875" style="6" customWidth="1"/>
    <col min="3083" max="3083" width="2.1796875" style="6" customWidth="1"/>
    <col min="3084" max="3084" width="6.54296875" style="6" customWidth="1"/>
    <col min="3085" max="3087" width="8.7265625" style="6" customWidth="1"/>
    <col min="3088" max="3088" width="4.81640625" style="6" customWidth="1"/>
    <col min="3089" max="3091" width="8.7265625" style="6" customWidth="1"/>
    <col min="3092" max="3092" width="4.81640625" style="6" customWidth="1"/>
    <col min="3093" max="3095" width="8.7265625" style="6" customWidth="1"/>
    <col min="3096" max="3096" width="7" style="6" customWidth="1"/>
    <col min="3097" max="3097" width="1.453125" style="6" customWidth="1"/>
    <col min="3098" max="3098" width="3.81640625" style="6" customWidth="1"/>
    <col min="3099" max="3108" width="11.26953125" style="6" customWidth="1"/>
    <col min="3109" max="3109" width="3.81640625" style="6" customWidth="1"/>
    <col min="3110" max="3110" width="2.7265625" style="6" customWidth="1"/>
    <col min="3111" max="3119" width="2.26953125" style="6" customWidth="1"/>
    <col min="3120" max="3120" width="2.453125" style="6" customWidth="1"/>
    <col min="3121" max="3337" width="9.1796875" style="6"/>
    <col min="3338" max="3338" width="2.54296875" style="6" customWidth="1"/>
    <col min="3339" max="3339" width="2.1796875" style="6" customWidth="1"/>
    <col min="3340" max="3340" width="6.54296875" style="6" customWidth="1"/>
    <col min="3341" max="3343" width="8.7265625" style="6" customWidth="1"/>
    <col min="3344" max="3344" width="4.81640625" style="6" customWidth="1"/>
    <col min="3345" max="3347" width="8.7265625" style="6" customWidth="1"/>
    <col min="3348" max="3348" width="4.81640625" style="6" customWidth="1"/>
    <col min="3349" max="3351" width="8.7265625" style="6" customWidth="1"/>
    <col min="3352" max="3352" width="7" style="6" customWidth="1"/>
    <col min="3353" max="3353" width="1.453125" style="6" customWidth="1"/>
    <col min="3354" max="3354" width="3.81640625" style="6" customWidth="1"/>
    <col min="3355" max="3364" width="11.26953125" style="6" customWidth="1"/>
    <col min="3365" max="3365" width="3.81640625" style="6" customWidth="1"/>
    <col min="3366" max="3366" width="2.7265625" style="6" customWidth="1"/>
    <col min="3367" max="3375" width="2.26953125" style="6" customWidth="1"/>
    <col min="3376" max="3376" width="2.453125" style="6" customWidth="1"/>
    <col min="3377" max="3593" width="9.1796875" style="6"/>
    <col min="3594" max="3594" width="2.54296875" style="6" customWidth="1"/>
    <col min="3595" max="3595" width="2.1796875" style="6" customWidth="1"/>
    <col min="3596" max="3596" width="6.54296875" style="6" customWidth="1"/>
    <col min="3597" max="3599" width="8.7265625" style="6" customWidth="1"/>
    <col min="3600" max="3600" width="4.81640625" style="6" customWidth="1"/>
    <col min="3601" max="3603" width="8.7265625" style="6" customWidth="1"/>
    <col min="3604" max="3604" width="4.81640625" style="6" customWidth="1"/>
    <col min="3605" max="3607" width="8.7265625" style="6" customWidth="1"/>
    <col min="3608" max="3608" width="7" style="6" customWidth="1"/>
    <col min="3609" max="3609" width="1.453125" style="6" customWidth="1"/>
    <col min="3610" max="3610" width="3.81640625" style="6" customWidth="1"/>
    <col min="3611" max="3620" width="11.26953125" style="6" customWidth="1"/>
    <col min="3621" max="3621" width="3.81640625" style="6" customWidth="1"/>
    <col min="3622" max="3622" width="2.7265625" style="6" customWidth="1"/>
    <col min="3623" max="3631" width="2.26953125" style="6" customWidth="1"/>
    <col min="3632" max="3632" width="2.453125" style="6" customWidth="1"/>
    <col min="3633" max="3849" width="9.1796875" style="6"/>
    <col min="3850" max="3850" width="2.54296875" style="6" customWidth="1"/>
    <col min="3851" max="3851" width="2.1796875" style="6" customWidth="1"/>
    <col min="3852" max="3852" width="6.54296875" style="6" customWidth="1"/>
    <col min="3853" max="3855" width="8.7265625" style="6" customWidth="1"/>
    <col min="3856" max="3856" width="4.81640625" style="6" customWidth="1"/>
    <col min="3857" max="3859" width="8.7265625" style="6" customWidth="1"/>
    <col min="3860" max="3860" width="4.81640625" style="6" customWidth="1"/>
    <col min="3861" max="3863" width="8.7265625" style="6" customWidth="1"/>
    <col min="3864" max="3864" width="7" style="6" customWidth="1"/>
    <col min="3865" max="3865" width="1.453125" style="6" customWidth="1"/>
    <col min="3866" max="3866" width="3.81640625" style="6" customWidth="1"/>
    <col min="3867" max="3876" width="11.26953125" style="6" customWidth="1"/>
    <col min="3877" max="3877" width="3.81640625" style="6" customWidth="1"/>
    <col min="3878" max="3878" width="2.7265625" style="6" customWidth="1"/>
    <col min="3879" max="3887" width="2.26953125" style="6" customWidth="1"/>
    <col min="3888" max="3888" width="2.453125" style="6" customWidth="1"/>
    <col min="3889" max="4105" width="9.1796875" style="6"/>
    <col min="4106" max="4106" width="2.54296875" style="6" customWidth="1"/>
    <col min="4107" max="4107" width="2.1796875" style="6" customWidth="1"/>
    <col min="4108" max="4108" width="6.54296875" style="6" customWidth="1"/>
    <col min="4109" max="4111" width="8.7265625" style="6" customWidth="1"/>
    <col min="4112" max="4112" width="4.81640625" style="6" customWidth="1"/>
    <col min="4113" max="4115" width="8.7265625" style="6" customWidth="1"/>
    <col min="4116" max="4116" width="4.81640625" style="6" customWidth="1"/>
    <col min="4117" max="4119" width="8.7265625" style="6" customWidth="1"/>
    <col min="4120" max="4120" width="7" style="6" customWidth="1"/>
    <col min="4121" max="4121" width="1.453125" style="6" customWidth="1"/>
    <col min="4122" max="4122" width="3.81640625" style="6" customWidth="1"/>
    <col min="4123" max="4132" width="11.26953125" style="6" customWidth="1"/>
    <col min="4133" max="4133" width="3.81640625" style="6" customWidth="1"/>
    <col min="4134" max="4134" width="2.7265625" style="6" customWidth="1"/>
    <col min="4135" max="4143" width="2.26953125" style="6" customWidth="1"/>
    <col min="4144" max="4144" width="2.453125" style="6" customWidth="1"/>
    <col min="4145" max="4361" width="9.1796875" style="6"/>
    <col min="4362" max="4362" width="2.54296875" style="6" customWidth="1"/>
    <col min="4363" max="4363" width="2.1796875" style="6" customWidth="1"/>
    <col min="4364" max="4364" width="6.54296875" style="6" customWidth="1"/>
    <col min="4365" max="4367" width="8.7265625" style="6" customWidth="1"/>
    <col min="4368" max="4368" width="4.81640625" style="6" customWidth="1"/>
    <col min="4369" max="4371" width="8.7265625" style="6" customWidth="1"/>
    <col min="4372" max="4372" width="4.81640625" style="6" customWidth="1"/>
    <col min="4373" max="4375" width="8.7265625" style="6" customWidth="1"/>
    <col min="4376" max="4376" width="7" style="6" customWidth="1"/>
    <col min="4377" max="4377" width="1.453125" style="6" customWidth="1"/>
    <col min="4378" max="4378" width="3.81640625" style="6" customWidth="1"/>
    <col min="4379" max="4388" width="11.26953125" style="6" customWidth="1"/>
    <col min="4389" max="4389" width="3.81640625" style="6" customWidth="1"/>
    <col min="4390" max="4390" width="2.7265625" style="6" customWidth="1"/>
    <col min="4391" max="4399" width="2.26953125" style="6" customWidth="1"/>
    <col min="4400" max="4400" width="2.453125" style="6" customWidth="1"/>
    <col min="4401" max="4617" width="9.1796875" style="6"/>
    <col min="4618" max="4618" width="2.54296875" style="6" customWidth="1"/>
    <col min="4619" max="4619" width="2.1796875" style="6" customWidth="1"/>
    <col min="4620" max="4620" width="6.54296875" style="6" customWidth="1"/>
    <col min="4621" max="4623" width="8.7265625" style="6" customWidth="1"/>
    <col min="4624" max="4624" width="4.81640625" style="6" customWidth="1"/>
    <col min="4625" max="4627" width="8.7265625" style="6" customWidth="1"/>
    <col min="4628" max="4628" width="4.81640625" style="6" customWidth="1"/>
    <col min="4629" max="4631" width="8.7265625" style="6" customWidth="1"/>
    <col min="4632" max="4632" width="7" style="6" customWidth="1"/>
    <col min="4633" max="4633" width="1.453125" style="6" customWidth="1"/>
    <col min="4634" max="4634" width="3.81640625" style="6" customWidth="1"/>
    <col min="4635" max="4644" width="11.26953125" style="6" customWidth="1"/>
    <col min="4645" max="4645" width="3.81640625" style="6" customWidth="1"/>
    <col min="4646" max="4646" width="2.7265625" style="6" customWidth="1"/>
    <col min="4647" max="4655" width="2.26953125" style="6" customWidth="1"/>
    <col min="4656" max="4656" width="2.453125" style="6" customWidth="1"/>
    <col min="4657" max="4873" width="9.1796875" style="6"/>
    <col min="4874" max="4874" width="2.54296875" style="6" customWidth="1"/>
    <col min="4875" max="4875" width="2.1796875" style="6" customWidth="1"/>
    <col min="4876" max="4876" width="6.54296875" style="6" customWidth="1"/>
    <col min="4877" max="4879" width="8.7265625" style="6" customWidth="1"/>
    <col min="4880" max="4880" width="4.81640625" style="6" customWidth="1"/>
    <col min="4881" max="4883" width="8.7265625" style="6" customWidth="1"/>
    <col min="4884" max="4884" width="4.81640625" style="6" customWidth="1"/>
    <col min="4885" max="4887" width="8.7265625" style="6" customWidth="1"/>
    <col min="4888" max="4888" width="7" style="6" customWidth="1"/>
    <col min="4889" max="4889" width="1.453125" style="6" customWidth="1"/>
    <col min="4890" max="4890" width="3.81640625" style="6" customWidth="1"/>
    <col min="4891" max="4900" width="11.26953125" style="6" customWidth="1"/>
    <col min="4901" max="4901" width="3.81640625" style="6" customWidth="1"/>
    <col min="4902" max="4902" width="2.7265625" style="6" customWidth="1"/>
    <col min="4903" max="4911" width="2.26953125" style="6" customWidth="1"/>
    <col min="4912" max="4912" width="2.453125" style="6" customWidth="1"/>
    <col min="4913" max="5129" width="9.1796875" style="6"/>
    <col min="5130" max="5130" width="2.54296875" style="6" customWidth="1"/>
    <col min="5131" max="5131" width="2.1796875" style="6" customWidth="1"/>
    <col min="5132" max="5132" width="6.54296875" style="6" customWidth="1"/>
    <col min="5133" max="5135" width="8.7265625" style="6" customWidth="1"/>
    <col min="5136" max="5136" width="4.81640625" style="6" customWidth="1"/>
    <col min="5137" max="5139" width="8.7265625" style="6" customWidth="1"/>
    <col min="5140" max="5140" width="4.81640625" style="6" customWidth="1"/>
    <col min="5141" max="5143" width="8.7265625" style="6" customWidth="1"/>
    <col min="5144" max="5144" width="7" style="6" customWidth="1"/>
    <col min="5145" max="5145" width="1.453125" style="6" customWidth="1"/>
    <col min="5146" max="5146" width="3.81640625" style="6" customWidth="1"/>
    <col min="5147" max="5156" width="11.26953125" style="6" customWidth="1"/>
    <col min="5157" max="5157" width="3.81640625" style="6" customWidth="1"/>
    <col min="5158" max="5158" width="2.7265625" style="6" customWidth="1"/>
    <col min="5159" max="5167" width="2.26953125" style="6" customWidth="1"/>
    <col min="5168" max="5168" width="2.453125" style="6" customWidth="1"/>
    <col min="5169" max="5385" width="9.1796875" style="6"/>
    <col min="5386" max="5386" width="2.54296875" style="6" customWidth="1"/>
    <col min="5387" max="5387" width="2.1796875" style="6" customWidth="1"/>
    <col min="5388" max="5388" width="6.54296875" style="6" customWidth="1"/>
    <col min="5389" max="5391" width="8.7265625" style="6" customWidth="1"/>
    <col min="5392" max="5392" width="4.81640625" style="6" customWidth="1"/>
    <col min="5393" max="5395" width="8.7265625" style="6" customWidth="1"/>
    <col min="5396" max="5396" width="4.81640625" style="6" customWidth="1"/>
    <col min="5397" max="5399" width="8.7265625" style="6" customWidth="1"/>
    <col min="5400" max="5400" width="7" style="6" customWidth="1"/>
    <col min="5401" max="5401" width="1.453125" style="6" customWidth="1"/>
    <col min="5402" max="5402" width="3.81640625" style="6" customWidth="1"/>
    <col min="5403" max="5412" width="11.26953125" style="6" customWidth="1"/>
    <col min="5413" max="5413" width="3.81640625" style="6" customWidth="1"/>
    <col min="5414" max="5414" width="2.7265625" style="6" customWidth="1"/>
    <col min="5415" max="5423" width="2.26953125" style="6" customWidth="1"/>
    <col min="5424" max="5424" width="2.453125" style="6" customWidth="1"/>
    <col min="5425" max="5641" width="9.1796875" style="6"/>
    <col min="5642" max="5642" width="2.54296875" style="6" customWidth="1"/>
    <col min="5643" max="5643" width="2.1796875" style="6" customWidth="1"/>
    <col min="5644" max="5644" width="6.54296875" style="6" customWidth="1"/>
    <col min="5645" max="5647" width="8.7265625" style="6" customWidth="1"/>
    <col min="5648" max="5648" width="4.81640625" style="6" customWidth="1"/>
    <col min="5649" max="5651" width="8.7265625" style="6" customWidth="1"/>
    <col min="5652" max="5652" width="4.81640625" style="6" customWidth="1"/>
    <col min="5653" max="5655" width="8.7265625" style="6" customWidth="1"/>
    <col min="5656" max="5656" width="7" style="6" customWidth="1"/>
    <col min="5657" max="5657" width="1.453125" style="6" customWidth="1"/>
    <col min="5658" max="5658" width="3.81640625" style="6" customWidth="1"/>
    <col min="5659" max="5668" width="11.26953125" style="6" customWidth="1"/>
    <col min="5669" max="5669" width="3.81640625" style="6" customWidth="1"/>
    <col min="5670" max="5670" width="2.7265625" style="6" customWidth="1"/>
    <col min="5671" max="5679" width="2.26953125" style="6" customWidth="1"/>
    <col min="5680" max="5680" width="2.453125" style="6" customWidth="1"/>
    <col min="5681" max="5897" width="9.1796875" style="6"/>
    <col min="5898" max="5898" width="2.54296875" style="6" customWidth="1"/>
    <col min="5899" max="5899" width="2.1796875" style="6" customWidth="1"/>
    <col min="5900" max="5900" width="6.54296875" style="6" customWidth="1"/>
    <col min="5901" max="5903" width="8.7265625" style="6" customWidth="1"/>
    <col min="5904" max="5904" width="4.81640625" style="6" customWidth="1"/>
    <col min="5905" max="5907" width="8.7265625" style="6" customWidth="1"/>
    <col min="5908" max="5908" width="4.81640625" style="6" customWidth="1"/>
    <col min="5909" max="5911" width="8.7265625" style="6" customWidth="1"/>
    <col min="5912" max="5912" width="7" style="6" customWidth="1"/>
    <col min="5913" max="5913" width="1.453125" style="6" customWidth="1"/>
    <col min="5914" max="5914" width="3.81640625" style="6" customWidth="1"/>
    <col min="5915" max="5924" width="11.26953125" style="6" customWidth="1"/>
    <col min="5925" max="5925" width="3.81640625" style="6" customWidth="1"/>
    <col min="5926" max="5926" width="2.7265625" style="6" customWidth="1"/>
    <col min="5927" max="5935" width="2.26953125" style="6" customWidth="1"/>
    <col min="5936" max="5936" width="2.453125" style="6" customWidth="1"/>
    <col min="5937" max="6153" width="9.1796875" style="6"/>
    <col min="6154" max="6154" width="2.54296875" style="6" customWidth="1"/>
    <col min="6155" max="6155" width="2.1796875" style="6" customWidth="1"/>
    <col min="6156" max="6156" width="6.54296875" style="6" customWidth="1"/>
    <col min="6157" max="6159" width="8.7265625" style="6" customWidth="1"/>
    <col min="6160" max="6160" width="4.81640625" style="6" customWidth="1"/>
    <col min="6161" max="6163" width="8.7265625" style="6" customWidth="1"/>
    <col min="6164" max="6164" width="4.81640625" style="6" customWidth="1"/>
    <col min="6165" max="6167" width="8.7265625" style="6" customWidth="1"/>
    <col min="6168" max="6168" width="7" style="6" customWidth="1"/>
    <col min="6169" max="6169" width="1.453125" style="6" customWidth="1"/>
    <col min="6170" max="6170" width="3.81640625" style="6" customWidth="1"/>
    <col min="6171" max="6180" width="11.26953125" style="6" customWidth="1"/>
    <col min="6181" max="6181" width="3.81640625" style="6" customWidth="1"/>
    <col min="6182" max="6182" width="2.7265625" style="6" customWidth="1"/>
    <col min="6183" max="6191" width="2.26953125" style="6" customWidth="1"/>
    <col min="6192" max="6192" width="2.453125" style="6" customWidth="1"/>
    <col min="6193" max="6409" width="9.1796875" style="6"/>
    <col min="6410" max="6410" width="2.54296875" style="6" customWidth="1"/>
    <col min="6411" max="6411" width="2.1796875" style="6" customWidth="1"/>
    <col min="6412" max="6412" width="6.54296875" style="6" customWidth="1"/>
    <col min="6413" max="6415" width="8.7265625" style="6" customWidth="1"/>
    <col min="6416" max="6416" width="4.81640625" style="6" customWidth="1"/>
    <col min="6417" max="6419" width="8.7265625" style="6" customWidth="1"/>
    <col min="6420" max="6420" width="4.81640625" style="6" customWidth="1"/>
    <col min="6421" max="6423" width="8.7265625" style="6" customWidth="1"/>
    <col min="6424" max="6424" width="7" style="6" customWidth="1"/>
    <col min="6425" max="6425" width="1.453125" style="6" customWidth="1"/>
    <col min="6426" max="6426" width="3.81640625" style="6" customWidth="1"/>
    <col min="6427" max="6436" width="11.26953125" style="6" customWidth="1"/>
    <col min="6437" max="6437" width="3.81640625" style="6" customWidth="1"/>
    <col min="6438" max="6438" width="2.7265625" style="6" customWidth="1"/>
    <col min="6439" max="6447" width="2.26953125" style="6" customWidth="1"/>
    <col min="6448" max="6448" width="2.453125" style="6" customWidth="1"/>
    <col min="6449" max="6665" width="9.1796875" style="6"/>
    <col min="6666" max="6666" width="2.54296875" style="6" customWidth="1"/>
    <col min="6667" max="6667" width="2.1796875" style="6" customWidth="1"/>
    <col min="6668" max="6668" width="6.54296875" style="6" customWidth="1"/>
    <col min="6669" max="6671" width="8.7265625" style="6" customWidth="1"/>
    <col min="6672" max="6672" width="4.81640625" style="6" customWidth="1"/>
    <col min="6673" max="6675" width="8.7265625" style="6" customWidth="1"/>
    <col min="6676" max="6676" width="4.81640625" style="6" customWidth="1"/>
    <col min="6677" max="6679" width="8.7265625" style="6" customWidth="1"/>
    <col min="6680" max="6680" width="7" style="6" customWidth="1"/>
    <col min="6681" max="6681" width="1.453125" style="6" customWidth="1"/>
    <col min="6682" max="6682" width="3.81640625" style="6" customWidth="1"/>
    <col min="6683" max="6692" width="11.26953125" style="6" customWidth="1"/>
    <col min="6693" max="6693" width="3.81640625" style="6" customWidth="1"/>
    <col min="6694" max="6694" width="2.7265625" style="6" customWidth="1"/>
    <col min="6695" max="6703" width="2.26953125" style="6" customWidth="1"/>
    <col min="6704" max="6704" width="2.453125" style="6" customWidth="1"/>
    <col min="6705" max="6921" width="9.1796875" style="6"/>
    <col min="6922" max="6922" width="2.54296875" style="6" customWidth="1"/>
    <col min="6923" max="6923" width="2.1796875" style="6" customWidth="1"/>
    <col min="6924" max="6924" width="6.54296875" style="6" customWidth="1"/>
    <col min="6925" max="6927" width="8.7265625" style="6" customWidth="1"/>
    <col min="6928" max="6928" width="4.81640625" style="6" customWidth="1"/>
    <col min="6929" max="6931" width="8.7265625" style="6" customWidth="1"/>
    <col min="6932" max="6932" width="4.81640625" style="6" customWidth="1"/>
    <col min="6933" max="6935" width="8.7265625" style="6" customWidth="1"/>
    <col min="6936" max="6936" width="7" style="6" customWidth="1"/>
    <col min="6937" max="6937" width="1.453125" style="6" customWidth="1"/>
    <col min="6938" max="6938" width="3.81640625" style="6" customWidth="1"/>
    <col min="6939" max="6948" width="11.26953125" style="6" customWidth="1"/>
    <col min="6949" max="6949" width="3.81640625" style="6" customWidth="1"/>
    <col min="6950" max="6950" width="2.7265625" style="6" customWidth="1"/>
    <col min="6951" max="6959" width="2.26953125" style="6" customWidth="1"/>
    <col min="6960" max="6960" width="2.453125" style="6" customWidth="1"/>
    <col min="6961" max="7177" width="9.1796875" style="6"/>
    <col min="7178" max="7178" width="2.54296875" style="6" customWidth="1"/>
    <col min="7179" max="7179" width="2.1796875" style="6" customWidth="1"/>
    <col min="7180" max="7180" width="6.54296875" style="6" customWidth="1"/>
    <col min="7181" max="7183" width="8.7265625" style="6" customWidth="1"/>
    <col min="7184" max="7184" width="4.81640625" style="6" customWidth="1"/>
    <col min="7185" max="7187" width="8.7265625" style="6" customWidth="1"/>
    <col min="7188" max="7188" width="4.81640625" style="6" customWidth="1"/>
    <col min="7189" max="7191" width="8.7265625" style="6" customWidth="1"/>
    <col min="7192" max="7192" width="7" style="6" customWidth="1"/>
    <col min="7193" max="7193" width="1.453125" style="6" customWidth="1"/>
    <col min="7194" max="7194" width="3.81640625" style="6" customWidth="1"/>
    <col min="7195" max="7204" width="11.26953125" style="6" customWidth="1"/>
    <col min="7205" max="7205" width="3.81640625" style="6" customWidth="1"/>
    <col min="7206" max="7206" width="2.7265625" style="6" customWidth="1"/>
    <col min="7207" max="7215" width="2.26953125" style="6" customWidth="1"/>
    <col min="7216" max="7216" width="2.453125" style="6" customWidth="1"/>
    <col min="7217" max="7433" width="9.1796875" style="6"/>
    <col min="7434" max="7434" width="2.54296875" style="6" customWidth="1"/>
    <col min="7435" max="7435" width="2.1796875" style="6" customWidth="1"/>
    <col min="7436" max="7436" width="6.54296875" style="6" customWidth="1"/>
    <col min="7437" max="7439" width="8.7265625" style="6" customWidth="1"/>
    <col min="7440" max="7440" width="4.81640625" style="6" customWidth="1"/>
    <col min="7441" max="7443" width="8.7265625" style="6" customWidth="1"/>
    <col min="7444" max="7444" width="4.81640625" style="6" customWidth="1"/>
    <col min="7445" max="7447" width="8.7265625" style="6" customWidth="1"/>
    <col min="7448" max="7448" width="7" style="6" customWidth="1"/>
    <col min="7449" max="7449" width="1.453125" style="6" customWidth="1"/>
    <col min="7450" max="7450" width="3.81640625" style="6" customWidth="1"/>
    <col min="7451" max="7460" width="11.26953125" style="6" customWidth="1"/>
    <col min="7461" max="7461" width="3.81640625" style="6" customWidth="1"/>
    <col min="7462" max="7462" width="2.7265625" style="6" customWidth="1"/>
    <col min="7463" max="7471" width="2.26953125" style="6" customWidth="1"/>
    <col min="7472" max="7472" width="2.453125" style="6" customWidth="1"/>
    <col min="7473" max="7689" width="9.1796875" style="6"/>
    <col min="7690" max="7690" width="2.54296875" style="6" customWidth="1"/>
    <col min="7691" max="7691" width="2.1796875" style="6" customWidth="1"/>
    <col min="7692" max="7692" width="6.54296875" style="6" customWidth="1"/>
    <col min="7693" max="7695" width="8.7265625" style="6" customWidth="1"/>
    <col min="7696" max="7696" width="4.81640625" style="6" customWidth="1"/>
    <col min="7697" max="7699" width="8.7265625" style="6" customWidth="1"/>
    <col min="7700" max="7700" width="4.81640625" style="6" customWidth="1"/>
    <col min="7701" max="7703" width="8.7265625" style="6" customWidth="1"/>
    <col min="7704" max="7704" width="7" style="6" customWidth="1"/>
    <col min="7705" max="7705" width="1.453125" style="6" customWidth="1"/>
    <col min="7706" max="7706" width="3.81640625" style="6" customWidth="1"/>
    <col min="7707" max="7716" width="11.26953125" style="6" customWidth="1"/>
    <col min="7717" max="7717" width="3.81640625" style="6" customWidth="1"/>
    <col min="7718" max="7718" width="2.7265625" style="6" customWidth="1"/>
    <col min="7719" max="7727" width="2.26953125" style="6" customWidth="1"/>
    <col min="7728" max="7728" width="2.453125" style="6" customWidth="1"/>
    <col min="7729" max="7945" width="9.1796875" style="6"/>
    <col min="7946" max="7946" width="2.54296875" style="6" customWidth="1"/>
    <col min="7947" max="7947" width="2.1796875" style="6" customWidth="1"/>
    <col min="7948" max="7948" width="6.54296875" style="6" customWidth="1"/>
    <col min="7949" max="7951" width="8.7265625" style="6" customWidth="1"/>
    <col min="7952" max="7952" width="4.81640625" style="6" customWidth="1"/>
    <col min="7953" max="7955" width="8.7265625" style="6" customWidth="1"/>
    <col min="7956" max="7956" width="4.81640625" style="6" customWidth="1"/>
    <col min="7957" max="7959" width="8.7265625" style="6" customWidth="1"/>
    <col min="7960" max="7960" width="7" style="6" customWidth="1"/>
    <col min="7961" max="7961" width="1.453125" style="6" customWidth="1"/>
    <col min="7962" max="7962" width="3.81640625" style="6" customWidth="1"/>
    <col min="7963" max="7972" width="11.26953125" style="6" customWidth="1"/>
    <col min="7973" max="7973" width="3.81640625" style="6" customWidth="1"/>
    <col min="7974" max="7974" width="2.7265625" style="6" customWidth="1"/>
    <col min="7975" max="7983" width="2.26953125" style="6" customWidth="1"/>
    <col min="7984" max="7984" width="2.453125" style="6" customWidth="1"/>
    <col min="7985" max="8201" width="9.1796875" style="6"/>
    <col min="8202" max="8202" width="2.54296875" style="6" customWidth="1"/>
    <col min="8203" max="8203" width="2.1796875" style="6" customWidth="1"/>
    <col min="8204" max="8204" width="6.54296875" style="6" customWidth="1"/>
    <col min="8205" max="8207" width="8.7265625" style="6" customWidth="1"/>
    <col min="8208" max="8208" width="4.81640625" style="6" customWidth="1"/>
    <col min="8209" max="8211" width="8.7265625" style="6" customWidth="1"/>
    <col min="8212" max="8212" width="4.81640625" style="6" customWidth="1"/>
    <col min="8213" max="8215" width="8.7265625" style="6" customWidth="1"/>
    <col min="8216" max="8216" width="7" style="6" customWidth="1"/>
    <col min="8217" max="8217" width="1.453125" style="6" customWidth="1"/>
    <col min="8218" max="8218" width="3.81640625" style="6" customWidth="1"/>
    <col min="8219" max="8228" width="11.26953125" style="6" customWidth="1"/>
    <col min="8229" max="8229" width="3.81640625" style="6" customWidth="1"/>
    <col min="8230" max="8230" width="2.7265625" style="6" customWidth="1"/>
    <col min="8231" max="8239" width="2.26953125" style="6" customWidth="1"/>
    <col min="8240" max="8240" width="2.453125" style="6" customWidth="1"/>
    <col min="8241" max="8457" width="9.1796875" style="6"/>
    <col min="8458" max="8458" width="2.54296875" style="6" customWidth="1"/>
    <col min="8459" max="8459" width="2.1796875" style="6" customWidth="1"/>
    <col min="8460" max="8460" width="6.54296875" style="6" customWidth="1"/>
    <col min="8461" max="8463" width="8.7265625" style="6" customWidth="1"/>
    <col min="8464" max="8464" width="4.81640625" style="6" customWidth="1"/>
    <col min="8465" max="8467" width="8.7265625" style="6" customWidth="1"/>
    <col min="8468" max="8468" width="4.81640625" style="6" customWidth="1"/>
    <col min="8469" max="8471" width="8.7265625" style="6" customWidth="1"/>
    <col min="8472" max="8472" width="7" style="6" customWidth="1"/>
    <col min="8473" max="8473" width="1.453125" style="6" customWidth="1"/>
    <col min="8474" max="8474" width="3.81640625" style="6" customWidth="1"/>
    <col min="8475" max="8484" width="11.26953125" style="6" customWidth="1"/>
    <col min="8485" max="8485" width="3.81640625" style="6" customWidth="1"/>
    <col min="8486" max="8486" width="2.7265625" style="6" customWidth="1"/>
    <col min="8487" max="8495" width="2.26953125" style="6" customWidth="1"/>
    <col min="8496" max="8496" width="2.453125" style="6" customWidth="1"/>
    <col min="8497" max="8713" width="9.1796875" style="6"/>
    <col min="8714" max="8714" width="2.54296875" style="6" customWidth="1"/>
    <col min="8715" max="8715" width="2.1796875" style="6" customWidth="1"/>
    <col min="8716" max="8716" width="6.54296875" style="6" customWidth="1"/>
    <col min="8717" max="8719" width="8.7265625" style="6" customWidth="1"/>
    <col min="8720" max="8720" width="4.81640625" style="6" customWidth="1"/>
    <col min="8721" max="8723" width="8.7265625" style="6" customWidth="1"/>
    <col min="8724" max="8724" width="4.81640625" style="6" customWidth="1"/>
    <col min="8725" max="8727" width="8.7265625" style="6" customWidth="1"/>
    <col min="8728" max="8728" width="7" style="6" customWidth="1"/>
    <col min="8729" max="8729" width="1.453125" style="6" customWidth="1"/>
    <col min="8730" max="8730" width="3.81640625" style="6" customWidth="1"/>
    <col min="8731" max="8740" width="11.26953125" style="6" customWidth="1"/>
    <col min="8741" max="8741" width="3.81640625" style="6" customWidth="1"/>
    <col min="8742" max="8742" width="2.7265625" style="6" customWidth="1"/>
    <col min="8743" max="8751" width="2.26953125" style="6" customWidth="1"/>
    <col min="8752" max="8752" width="2.453125" style="6" customWidth="1"/>
    <col min="8753" max="8969" width="9.1796875" style="6"/>
    <col min="8970" max="8970" width="2.54296875" style="6" customWidth="1"/>
    <col min="8971" max="8971" width="2.1796875" style="6" customWidth="1"/>
    <col min="8972" max="8972" width="6.54296875" style="6" customWidth="1"/>
    <col min="8973" max="8975" width="8.7265625" style="6" customWidth="1"/>
    <col min="8976" max="8976" width="4.81640625" style="6" customWidth="1"/>
    <col min="8977" max="8979" width="8.7265625" style="6" customWidth="1"/>
    <col min="8980" max="8980" width="4.81640625" style="6" customWidth="1"/>
    <col min="8981" max="8983" width="8.7265625" style="6" customWidth="1"/>
    <col min="8984" max="8984" width="7" style="6" customWidth="1"/>
    <col min="8985" max="8985" width="1.453125" style="6" customWidth="1"/>
    <col min="8986" max="8986" width="3.81640625" style="6" customWidth="1"/>
    <col min="8987" max="8996" width="11.26953125" style="6" customWidth="1"/>
    <col min="8997" max="8997" width="3.81640625" style="6" customWidth="1"/>
    <col min="8998" max="8998" width="2.7265625" style="6" customWidth="1"/>
    <col min="8999" max="9007" width="2.26953125" style="6" customWidth="1"/>
    <col min="9008" max="9008" width="2.453125" style="6" customWidth="1"/>
    <col min="9009" max="9225" width="9.1796875" style="6"/>
    <col min="9226" max="9226" width="2.54296875" style="6" customWidth="1"/>
    <col min="9227" max="9227" width="2.1796875" style="6" customWidth="1"/>
    <col min="9228" max="9228" width="6.54296875" style="6" customWidth="1"/>
    <col min="9229" max="9231" width="8.7265625" style="6" customWidth="1"/>
    <col min="9232" max="9232" width="4.81640625" style="6" customWidth="1"/>
    <col min="9233" max="9235" width="8.7265625" style="6" customWidth="1"/>
    <col min="9236" max="9236" width="4.81640625" style="6" customWidth="1"/>
    <col min="9237" max="9239" width="8.7265625" style="6" customWidth="1"/>
    <col min="9240" max="9240" width="7" style="6" customWidth="1"/>
    <col min="9241" max="9241" width="1.453125" style="6" customWidth="1"/>
    <col min="9242" max="9242" width="3.81640625" style="6" customWidth="1"/>
    <col min="9243" max="9252" width="11.26953125" style="6" customWidth="1"/>
    <col min="9253" max="9253" width="3.81640625" style="6" customWidth="1"/>
    <col min="9254" max="9254" width="2.7265625" style="6" customWidth="1"/>
    <col min="9255" max="9263" width="2.26953125" style="6" customWidth="1"/>
    <col min="9264" max="9264" width="2.453125" style="6" customWidth="1"/>
    <col min="9265" max="9481" width="9.1796875" style="6"/>
    <col min="9482" max="9482" width="2.54296875" style="6" customWidth="1"/>
    <col min="9483" max="9483" width="2.1796875" style="6" customWidth="1"/>
    <col min="9484" max="9484" width="6.54296875" style="6" customWidth="1"/>
    <col min="9485" max="9487" width="8.7265625" style="6" customWidth="1"/>
    <col min="9488" max="9488" width="4.81640625" style="6" customWidth="1"/>
    <col min="9489" max="9491" width="8.7265625" style="6" customWidth="1"/>
    <col min="9492" max="9492" width="4.81640625" style="6" customWidth="1"/>
    <col min="9493" max="9495" width="8.7265625" style="6" customWidth="1"/>
    <col min="9496" max="9496" width="7" style="6" customWidth="1"/>
    <col min="9497" max="9497" width="1.453125" style="6" customWidth="1"/>
    <col min="9498" max="9498" width="3.81640625" style="6" customWidth="1"/>
    <col min="9499" max="9508" width="11.26953125" style="6" customWidth="1"/>
    <col min="9509" max="9509" width="3.81640625" style="6" customWidth="1"/>
    <col min="9510" max="9510" width="2.7265625" style="6" customWidth="1"/>
    <col min="9511" max="9519" width="2.26953125" style="6" customWidth="1"/>
    <col min="9520" max="9520" width="2.453125" style="6" customWidth="1"/>
    <col min="9521" max="9737" width="9.1796875" style="6"/>
    <col min="9738" max="9738" width="2.54296875" style="6" customWidth="1"/>
    <col min="9739" max="9739" width="2.1796875" style="6" customWidth="1"/>
    <col min="9740" max="9740" width="6.54296875" style="6" customWidth="1"/>
    <col min="9741" max="9743" width="8.7265625" style="6" customWidth="1"/>
    <col min="9744" max="9744" width="4.81640625" style="6" customWidth="1"/>
    <col min="9745" max="9747" width="8.7265625" style="6" customWidth="1"/>
    <col min="9748" max="9748" width="4.81640625" style="6" customWidth="1"/>
    <col min="9749" max="9751" width="8.7265625" style="6" customWidth="1"/>
    <col min="9752" max="9752" width="7" style="6" customWidth="1"/>
    <col min="9753" max="9753" width="1.453125" style="6" customWidth="1"/>
    <col min="9754" max="9754" width="3.81640625" style="6" customWidth="1"/>
    <col min="9755" max="9764" width="11.26953125" style="6" customWidth="1"/>
    <col min="9765" max="9765" width="3.81640625" style="6" customWidth="1"/>
    <col min="9766" max="9766" width="2.7265625" style="6" customWidth="1"/>
    <col min="9767" max="9775" width="2.26953125" style="6" customWidth="1"/>
    <col min="9776" max="9776" width="2.453125" style="6" customWidth="1"/>
    <col min="9777" max="9993" width="9.1796875" style="6"/>
    <col min="9994" max="9994" width="2.54296875" style="6" customWidth="1"/>
    <col min="9995" max="9995" width="2.1796875" style="6" customWidth="1"/>
    <col min="9996" max="9996" width="6.54296875" style="6" customWidth="1"/>
    <col min="9997" max="9999" width="8.7265625" style="6" customWidth="1"/>
    <col min="10000" max="10000" width="4.81640625" style="6" customWidth="1"/>
    <col min="10001" max="10003" width="8.7265625" style="6" customWidth="1"/>
    <col min="10004" max="10004" width="4.81640625" style="6" customWidth="1"/>
    <col min="10005" max="10007" width="8.7265625" style="6" customWidth="1"/>
    <col min="10008" max="10008" width="7" style="6" customWidth="1"/>
    <col min="10009" max="10009" width="1.453125" style="6" customWidth="1"/>
    <col min="10010" max="10010" width="3.81640625" style="6" customWidth="1"/>
    <col min="10011" max="10020" width="11.26953125" style="6" customWidth="1"/>
    <col min="10021" max="10021" width="3.81640625" style="6" customWidth="1"/>
    <col min="10022" max="10022" width="2.7265625" style="6" customWidth="1"/>
    <col min="10023" max="10031" width="2.26953125" style="6" customWidth="1"/>
    <col min="10032" max="10032" width="2.453125" style="6" customWidth="1"/>
    <col min="10033" max="10249" width="9.1796875" style="6"/>
    <col min="10250" max="10250" width="2.54296875" style="6" customWidth="1"/>
    <col min="10251" max="10251" width="2.1796875" style="6" customWidth="1"/>
    <col min="10252" max="10252" width="6.54296875" style="6" customWidth="1"/>
    <col min="10253" max="10255" width="8.7265625" style="6" customWidth="1"/>
    <col min="10256" max="10256" width="4.81640625" style="6" customWidth="1"/>
    <col min="10257" max="10259" width="8.7265625" style="6" customWidth="1"/>
    <col min="10260" max="10260" width="4.81640625" style="6" customWidth="1"/>
    <col min="10261" max="10263" width="8.7265625" style="6" customWidth="1"/>
    <col min="10264" max="10264" width="7" style="6" customWidth="1"/>
    <col min="10265" max="10265" width="1.453125" style="6" customWidth="1"/>
    <col min="10266" max="10266" width="3.81640625" style="6" customWidth="1"/>
    <col min="10267" max="10276" width="11.26953125" style="6" customWidth="1"/>
    <col min="10277" max="10277" width="3.81640625" style="6" customWidth="1"/>
    <col min="10278" max="10278" width="2.7265625" style="6" customWidth="1"/>
    <col min="10279" max="10287" width="2.26953125" style="6" customWidth="1"/>
    <col min="10288" max="10288" width="2.453125" style="6" customWidth="1"/>
    <col min="10289" max="10505" width="9.1796875" style="6"/>
    <col min="10506" max="10506" width="2.54296875" style="6" customWidth="1"/>
    <col min="10507" max="10507" width="2.1796875" style="6" customWidth="1"/>
    <col min="10508" max="10508" width="6.54296875" style="6" customWidth="1"/>
    <col min="10509" max="10511" width="8.7265625" style="6" customWidth="1"/>
    <col min="10512" max="10512" width="4.81640625" style="6" customWidth="1"/>
    <col min="10513" max="10515" width="8.7265625" style="6" customWidth="1"/>
    <col min="10516" max="10516" width="4.81640625" style="6" customWidth="1"/>
    <col min="10517" max="10519" width="8.7265625" style="6" customWidth="1"/>
    <col min="10520" max="10520" width="7" style="6" customWidth="1"/>
    <col min="10521" max="10521" width="1.453125" style="6" customWidth="1"/>
    <col min="10522" max="10522" width="3.81640625" style="6" customWidth="1"/>
    <col min="10523" max="10532" width="11.26953125" style="6" customWidth="1"/>
    <col min="10533" max="10533" width="3.81640625" style="6" customWidth="1"/>
    <col min="10534" max="10534" width="2.7265625" style="6" customWidth="1"/>
    <col min="10535" max="10543" width="2.26953125" style="6" customWidth="1"/>
    <col min="10544" max="10544" width="2.453125" style="6" customWidth="1"/>
    <col min="10545" max="10761" width="9.1796875" style="6"/>
    <col min="10762" max="10762" width="2.54296875" style="6" customWidth="1"/>
    <col min="10763" max="10763" width="2.1796875" style="6" customWidth="1"/>
    <col min="10764" max="10764" width="6.54296875" style="6" customWidth="1"/>
    <col min="10765" max="10767" width="8.7265625" style="6" customWidth="1"/>
    <col min="10768" max="10768" width="4.81640625" style="6" customWidth="1"/>
    <col min="10769" max="10771" width="8.7265625" style="6" customWidth="1"/>
    <col min="10772" max="10772" width="4.81640625" style="6" customWidth="1"/>
    <col min="10773" max="10775" width="8.7265625" style="6" customWidth="1"/>
    <col min="10776" max="10776" width="7" style="6" customWidth="1"/>
    <col min="10777" max="10777" width="1.453125" style="6" customWidth="1"/>
    <col min="10778" max="10778" width="3.81640625" style="6" customWidth="1"/>
    <col min="10779" max="10788" width="11.26953125" style="6" customWidth="1"/>
    <col min="10789" max="10789" width="3.81640625" style="6" customWidth="1"/>
    <col min="10790" max="10790" width="2.7265625" style="6" customWidth="1"/>
    <col min="10791" max="10799" width="2.26953125" style="6" customWidth="1"/>
    <col min="10800" max="10800" width="2.453125" style="6" customWidth="1"/>
    <col min="10801" max="11017" width="9.1796875" style="6"/>
    <col min="11018" max="11018" width="2.54296875" style="6" customWidth="1"/>
    <col min="11019" max="11019" width="2.1796875" style="6" customWidth="1"/>
    <col min="11020" max="11020" width="6.54296875" style="6" customWidth="1"/>
    <col min="11021" max="11023" width="8.7265625" style="6" customWidth="1"/>
    <col min="11024" max="11024" width="4.81640625" style="6" customWidth="1"/>
    <col min="11025" max="11027" width="8.7265625" style="6" customWidth="1"/>
    <col min="11028" max="11028" width="4.81640625" style="6" customWidth="1"/>
    <col min="11029" max="11031" width="8.7265625" style="6" customWidth="1"/>
    <col min="11032" max="11032" width="7" style="6" customWidth="1"/>
    <col min="11033" max="11033" width="1.453125" style="6" customWidth="1"/>
    <col min="11034" max="11034" width="3.81640625" style="6" customWidth="1"/>
    <col min="11035" max="11044" width="11.26953125" style="6" customWidth="1"/>
    <col min="11045" max="11045" width="3.81640625" style="6" customWidth="1"/>
    <col min="11046" max="11046" width="2.7265625" style="6" customWidth="1"/>
    <col min="11047" max="11055" width="2.26953125" style="6" customWidth="1"/>
    <col min="11056" max="11056" width="2.453125" style="6" customWidth="1"/>
    <col min="11057" max="11273" width="9.1796875" style="6"/>
    <col min="11274" max="11274" width="2.54296875" style="6" customWidth="1"/>
    <col min="11275" max="11275" width="2.1796875" style="6" customWidth="1"/>
    <col min="11276" max="11276" width="6.54296875" style="6" customWidth="1"/>
    <col min="11277" max="11279" width="8.7265625" style="6" customWidth="1"/>
    <col min="11280" max="11280" width="4.81640625" style="6" customWidth="1"/>
    <col min="11281" max="11283" width="8.7265625" style="6" customWidth="1"/>
    <col min="11284" max="11284" width="4.81640625" style="6" customWidth="1"/>
    <col min="11285" max="11287" width="8.7265625" style="6" customWidth="1"/>
    <col min="11288" max="11288" width="7" style="6" customWidth="1"/>
    <col min="11289" max="11289" width="1.453125" style="6" customWidth="1"/>
    <col min="11290" max="11290" width="3.81640625" style="6" customWidth="1"/>
    <col min="11291" max="11300" width="11.26953125" style="6" customWidth="1"/>
    <col min="11301" max="11301" width="3.81640625" style="6" customWidth="1"/>
    <col min="11302" max="11302" width="2.7265625" style="6" customWidth="1"/>
    <col min="11303" max="11311" width="2.26953125" style="6" customWidth="1"/>
    <col min="11312" max="11312" width="2.453125" style="6" customWidth="1"/>
    <col min="11313" max="11529" width="9.1796875" style="6"/>
    <col min="11530" max="11530" width="2.54296875" style="6" customWidth="1"/>
    <col min="11531" max="11531" width="2.1796875" style="6" customWidth="1"/>
    <col min="11532" max="11532" width="6.54296875" style="6" customWidth="1"/>
    <col min="11533" max="11535" width="8.7265625" style="6" customWidth="1"/>
    <col min="11536" max="11536" width="4.81640625" style="6" customWidth="1"/>
    <col min="11537" max="11539" width="8.7265625" style="6" customWidth="1"/>
    <col min="11540" max="11540" width="4.81640625" style="6" customWidth="1"/>
    <col min="11541" max="11543" width="8.7265625" style="6" customWidth="1"/>
    <col min="11544" max="11544" width="7" style="6" customWidth="1"/>
    <col min="11545" max="11545" width="1.453125" style="6" customWidth="1"/>
    <col min="11546" max="11546" width="3.81640625" style="6" customWidth="1"/>
    <col min="11547" max="11556" width="11.26953125" style="6" customWidth="1"/>
    <col min="11557" max="11557" width="3.81640625" style="6" customWidth="1"/>
    <col min="11558" max="11558" width="2.7265625" style="6" customWidth="1"/>
    <col min="11559" max="11567" width="2.26953125" style="6" customWidth="1"/>
    <col min="11568" max="11568" width="2.453125" style="6" customWidth="1"/>
    <col min="11569" max="11785" width="9.1796875" style="6"/>
    <col min="11786" max="11786" width="2.54296875" style="6" customWidth="1"/>
    <col min="11787" max="11787" width="2.1796875" style="6" customWidth="1"/>
    <col min="11788" max="11788" width="6.54296875" style="6" customWidth="1"/>
    <col min="11789" max="11791" width="8.7265625" style="6" customWidth="1"/>
    <col min="11792" max="11792" width="4.81640625" style="6" customWidth="1"/>
    <col min="11793" max="11795" width="8.7265625" style="6" customWidth="1"/>
    <col min="11796" max="11796" width="4.81640625" style="6" customWidth="1"/>
    <col min="11797" max="11799" width="8.7265625" style="6" customWidth="1"/>
    <col min="11800" max="11800" width="7" style="6" customWidth="1"/>
    <col min="11801" max="11801" width="1.453125" style="6" customWidth="1"/>
    <col min="11802" max="11802" width="3.81640625" style="6" customWidth="1"/>
    <col min="11803" max="11812" width="11.26953125" style="6" customWidth="1"/>
    <col min="11813" max="11813" width="3.81640625" style="6" customWidth="1"/>
    <col min="11814" max="11814" width="2.7265625" style="6" customWidth="1"/>
    <col min="11815" max="11823" width="2.26953125" style="6" customWidth="1"/>
    <col min="11824" max="11824" width="2.453125" style="6" customWidth="1"/>
    <col min="11825" max="12041" width="9.1796875" style="6"/>
    <col min="12042" max="12042" width="2.54296875" style="6" customWidth="1"/>
    <col min="12043" max="12043" width="2.1796875" style="6" customWidth="1"/>
    <col min="12044" max="12044" width="6.54296875" style="6" customWidth="1"/>
    <col min="12045" max="12047" width="8.7265625" style="6" customWidth="1"/>
    <col min="12048" max="12048" width="4.81640625" style="6" customWidth="1"/>
    <col min="12049" max="12051" width="8.7265625" style="6" customWidth="1"/>
    <col min="12052" max="12052" width="4.81640625" style="6" customWidth="1"/>
    <col min="12053" max="12055" width="8.7265625" style="6" customWidth="1"/>
    <col min="12056" max="12056" width="7" style="6" customWidth="1"/>
    <col min="12057" max="12057" width="1.453125" style="6" customWidth="1"/>
    <col min="12058" max="12058" width="3.81640625" style="6" customWidth="1"/>
    <col min="12059" max="12068" width="11.26953125" style="6" customWidth="1"/>
    <col min="12069" max="12069" width="3.81640625" style="6" customWidth="1"/>
    <col min="12070" max="12070" width="2.7265625" style="6" customWidth="1"/>
    <col min="12071" max="12079" width="2.26953125" style="6" customWidth="1"/>
    <col min="12080" max="12080" width="2.453125" style="6" customWidth="1"/>
    <col min="12081" max="12297" width="9.1796875" style="6"/>
    <col min="12298" max="12298" width="2.54296875" style="6" customWidth="1"/>
    <col min="12299" max="12299" width="2.1796875" style="6" customWidth="1"/>
    <col min="12300" max="12300" width="6.54296875" style="6" customWidth="1"/>
    <col min="12301" max="12303" width="8.7265625" style="6" customWidth="1"/>
    <col min="12304" max="12304" width="4.81640625" style="6" customWidth="1"/>
    <col min="12305" max="12307" width="8.7265625" style="6" customWidth="1"/>
    <col min="12308" max="12308" width="4.81640625" style="6" customWidth="1"/>
    <col min="12309" max="12311" width="8.7265625" style="6" customWidth="1"/>
    <col min="12312" max="12312" width="7" style="6" customWidth="1"/>
    <col min="12313" max="12313" width="1.453125" style="6" customWidth="1"/>
    <col min="12314" max="12314" width="3.81640625" style="6" customWidth="1"/>
    <col min="12315" max="12324" width="11.26953125" style="6" customWidth="1"/>
    <col min="12325" max="12325" width="3.81640625" style="6" customWidth="1"/>
    <col min="12326" max="12326" width="2.7265625" style="6" customWidth="1"/>
    <col min="12327" max="12335" width="2.26953125" style="6" customWidth="1"/>
    <col min="12336" max="12336" width="2.453125" style="6" customWidth="1"/>
    <col min="12337" max="12553" width="9.1796875" style="6"/>
    <col min="12554" max="12554" width="2.54296875" style="6" customWidth="1"/>
    <col min="12555" max="12555" width="2.1796875" style="6" customWidth="1"/>
    <col min="12556" max="12556" width="6.54296875" style="6" customWidth="1"/>
    <col min="12557" max="12559" width="8.7265625" style="6" customWidth="1"/>
    <col min="12560" max="12560" width="4.81640625" style="6" customWidth="1"/>
    <col min="12561" max="12563" width="8.7265625" style="6" customWidth="1"/>
    <col min="12564" max="12564" width="4.81640625" style="6" customWidth="1"/>
    <col min="12565" max="12567" width="8.7265625" style="6" customWidth="1"/>
    <col min="12568" max="12568" width="7" style="6" customWidth="1"/>
    <col min="12569" max="12569" width="1.453125" style="6" customWidth="1"/>
    <col min="12570" max="12570" width="3.81640625" style="6" customWidth="1"/>
    <col min="12571" max="12580" width="11.26953125" style="6" customWidth="1"/>
    <col min="12581" max="12581" width="3.81640625" style="6" customWidth="1"/>
    <col min="12582" max="12582" width="2.7265625" style="6" customWidth="1"/>
    <col min="12583" max="12591" width="2.26953125" style="6" customWidth="1"/>
    <col min="12592" max="12592" width="2.453125" style="6" customWidth="1"/>
    <col min="12593" max="12809" width="9.1796875" style="6"/>
    <col min="12810" max="12810" width="2.54296875" style="6" customWidth="1"/>
    <col min="12811" max="12811" width="2.1796875" style="6" customWidth="1"/>
    <col min="12812" max="12812" width="6.54296875" style="6" customWidth="1"/>
    <col min="12813" max="12815" width="8.7265625" style="6" customWidth="1"/>
    <col min="12816" max="12816" width="4.81640625" style="6" customWidth="1"/>
    <col min="12817" max="12819" width="8.7265625" style="6" customWidth="1"/>
    <col min="12820" max="12820" width="4.81640625" style="6" customWidth="1"/>
    <col min="12821" max="12823" width="8.7265625" style="6" customWidth="1"/>
    <col min="12824" max="12824" width="7" style="6" customWidth="1"/>
    <col min="12825" max="12825" width="1.453125" style="6" customWidth="1"/>
    <col min="12826" max="12826" width="3.81640625" style="6" customWidth="1"/>
    <col min="12827" max="12836" width="11.26953125" style="6" customWidth="1"/>
    <col min="12837" max="12837" width="3.81640625" style="6" customWidth="1"/>
    <col min="12838" max="12838" width="2.7265625" style="6" customWidth="1"/>
    <col min="12839" max="12847" width="2.26953125" style="6" customWidth="1"/>
    <col min="12848" max="12848" width="2.453125" style="6" customWidth="1"/>
    <col min="12849" max="13065" width="9.1796875" style="6"/>
    <col min="13066" max="13066" width="2.54296875" style="6" customWidth="1"/>
    <col min="13067" max="13067" width="2.1796875" style="6" customWidth="1"/>
    <col min="13068" max="13068" width="6.54296875" style="6" customWidth="1"/>
    <col min="13069" max="13071" width="8.7265625" style="6" customWidth="1"/>
    <col min="13072" max="13072" width="4.81640625" style="6" customWidth="1"/>
    <col min="13073" max="13075" width="8.7265625" style="6" customWidth="1"/>
    <col min="13076" max="13076" width="4.81640625" style="6" customWidth="1"/>
    <col min="13077" max="13079" width="8.7265625" style="6" customWidth="1"/>
    <col min="13080" max="13080" width="7" style="6" customWidth="1"/>
    <col min="13081" max="13081" width="1.453125" style="6" customWidth="1"/>
    <col min="13082" max="13082" width="3.81640625" style="6" customWidth="1"/>
    <col min="13083" max="13092" width="11.26953125" style="6" customWidth="1"/>
    <col min="13093" max="13093" width="3.81640625" style="6" customWidth="1"/>
    <col min="13094" max="13094" width="2.7265625" style="6" customWidth="1"/>
    <col min="13095" max="13103" width="2.26953125" style="6" customWidth="1"/>
    <col min="13104" max="13104" width="2.453125" style="6" customWidth="1"/>
    <col min="13105" max="13321" width="9.1796875" style="6"/>
    <col min="13322" max="13322" width="2.54296875" style="6" customWidth="1"/>
    <col min="13323" max="13323" width="2.1796875" style="6" customWidth="1"/>
    <col min="13324" max="13324" width="6.54296875" style="6" customWidth="1"/>
    <col min="13325" max="13327" width="8.7265625" style="6" customWidth="1"/>
    <col min="13328" max="13328" width="4.81640625" style="6" customWidth="1"/>
    <col min="13329" max="13331" width="8.7265625" style="6" customWidth="1"/>
    <col min="13332" max="13332" width="4.81640625" style="6" customWidth="1"/>
    <col min="13333" max="13335" width="8.7265625" style="6" customWidth="1"/>
    <col min="13336" max="13336" width="7" style="6" customWidth="1"/>
    <col min="13337" max="13337" width="1.453125" style="6" customWidth="1"/>
    <col min="13338" max="13338" width="3.81640625" style="6" customWidth="1"/>
    <col min="13339" max="13348" width="11.26953125" style="6" customWidth="1"/>
    <col min="13349" max="13349" width="3.81640625" style="6" customWidth="1"/>
    <col min="13350" max="13350" width="2.7265625" style="6" customWidth="1"/>
    <col min="13351" max="13359" width="2.26953125" style="6" customWidth="1"/>
    <col min="13360" max="13360" width="2.453125" style="6" customWidth="1"/>
    <col min="13361" max="13577" width="9.1796875" style="6"/>
    <col min="13578" max="13578" width="2.54296875" style="6" customWidth="1"/>
    <col min="13579" max="13579" width="2.1796875" style="6" customWidth="1"/>
    <col min="13580" max="13580" width="6.54296875" style="6" customWidth="1"/>
    <col min="13581" max="13583" width="8.7265625" style="6" customWidth="1"/>
    <col min="13584" max="13584" width="4.81640625" style="6" customWidth="1"/>
    <col min="13585" max="13587" width="8.7265625" style="6" customWidth="1"/>
    <col min="13588" max="13588" width="4.81640625" style="6" customWidth="1"/>
    <col min="13589" max="13591" width="8.7265625" style="6" customWidth="1"/>
    <col min="13592" max="13592" width="7" style="6" customWidth="1"/>
    <col min="13593" max="13593" width="1.453125" style="6" customWidth="1"/>
    <col min="13594" max="13594" width="3.81640625" style="6" customWidth="1"/>
    <col min="13595" max="13604" width="11.26953125" style="6" customWidth="1"/>
    <col min="13605" max="13605" width="3.81640625" style="6" customWidth="1"/>
    <col min="13606" max="13606" width="2.7265625" style="6" customWidth="1"/>
    <col min="13607" max="13615" width="2.26953125" style="6" customWidth="1"/>
    <col min="13616" max="13616" width="2.453125" style="6" customWidth="1"/>
    <col min="13617" max="13833" width="9.1796875" style="6"/>
    <col min="13834" max="13834" width="2.54296875" style="6" customWidth="1"/>
    <col min="13835" max="13835" width="2.1796875" style="6" customWidth="1"/>
    <col min="13836" max="13836" width="6.54296875" style="6" customWidth="1"/>
    <col min="13837" max="13839" width="8.7265625" style="6" customWidth="1"/>
    <col min="13840" max="13840" width="4.81640625" style="6" customWidth="1"/>
    <col min="13841" max="13843" width="8.7265625" style="6" customWidth="1"/>
    <col min="13844" max="13844" width="4.81640625" style="6" customWidth="1"/>
    <col min="13845" max="13847" width="8.7265625" style="6" customWidth="1"/>
    <col min="13848" max="13848" width="7" style="6" customWidth="1"/>
    <col min="13849" max="13849" width="1.453125" style="6" customWidth="1"/>
    <col min="13850" max="13850" width="3.81640625" style="6" customWidth="1"/>
    <col min="13851" max="13860" width="11.26953125" style="6" customWidth="1"/>
    <col min="13861" max="13861" width="3.81640625" style="6" customWidth="1"/>
    <col min="13862" max="13862" width="2.7265625" style="6" customWidth="1"/>
    <col min="13863" max="13871" width="2.26953125" style="6" customWidth="1"/>
    <col min="13872" max="13872" width="2.453125" style="6" customWidth="1"/>
    <col min="13873" max="14089" width="9.1796875" style="6"/>
    <col min="14090" max="14090" width="2.54296875" style="6" customWidth="1"/>
    <col min="14091" max="14091" width="2.1796875" style="6" customWidth="1"/>
    <col min="14092" max="14092" width="6.54296875" style="6" customWidth="1"/>
    <col min="14093" max="14095" width="8.7265625" style="6" customWidth="1"/>
    <col min="14096" max="14096" width="4.81640625" style="6" customWidth="1"/>
    <col min="14097" max="14099" width="8.7265625" style="6" customWidth="1"/>
    <col min="14100" max="14100" width="4.81640625" style="6" customWidth="1"/>
    <col min="14101" max="14103" width="8.7265625" style="6" customWidth="1"/>
    <col min="14104" max="14104" width="7" style="6" customWidth="1"/>
    <col min="14105" max="14105" width="1.453125" style="6" customWidth="1"/>
    <col min="14106" max="14106" width="3.81640625" style="6" customWidth="1"/>
    <col min="14107" max="14116" width="11.26953125" style="6" customWidth="1"/>
    <col min="14117" max="14117" width="3.81640625" style="6" customWidth="1"/>
    <col min="14118" max="14118" width="2.7265625" style="6" customWidth="1"/>
    <col min="14119" max="14127" width="2.26953125" style="6" customWidth="1"/>
    <col min="14128" max="14128" width="2.453125" style="6" customWidth="1"/>
    <col min="14129" max="14345" width="9.1796875" style="6"/>
    <col min="14346" max="14346" width="2.54296875" style="6" customWidth="1"/>
    <col min="14347" max="14347" width="2.1796875" style="6" customWidth="1"/>
    <col min="14348" max="14348" width="6.54296875" style="6" customWidth="1"/>
    <col min="14349" max="14351" width="8.7265625" style="6" customWidth="1"/>
    <col min="14352" max="14352" width="4.81640625" style="6" customWidth="1"/>
    <col min="14353" max="14355" width="8.7265625" style="6" customWidth="1"/>
    <col min="14356" max="14356" width="4.81640625" style="6" customWidth="1"/>
    <col min="14357" max="14359" width="8.7265625" style="6" customWidth="1"/>
    <col min="14360" max="14360" width="7" style="6" customWidth="1"/>
    <col min="14361" max="14361" width="1.453125" style="6" customWidth="1"/>
    <col min="14362" max="14362" width="3.81640625" style="6" customWidth="1"/>
    <col min="14363" max="14372" width="11.26953125" style="6" customWidth="1"/>
    <col min="14373" max="14373" width="3.81640625" style="6" customWidth="1"/>
    <col min="14374" max="14374" width="2.7265625" style="6" customWidth="1"/>
    <col min="14375" max="14383" width="2.26953125" style="6" customWidth="1"/>
    <col min="14384" max="14384" width="2.453125" style="6" customWidth="1"/>
    <col min="14385" max="14601" width="9.1796875" style="6"/>
    <col min="14602" max="14602" width="2.54296875" style="6" customWidth="1"/>
    <col min="14603" max="14603" width="2.1796875" style="6" customWidth="1"/>
    <col min="14604" max="14604" width="6.54296875" style="6" customWidth="1"/>
    <col min="14605" max="14607" width="8.7265625" style="6" customWidth="1"/>
    <col min="14608" max="14608" width="4.81640625" style="6" customWidth="1"/>
    <col min="14609" max="14611" width="8.7265625" style="6" customWidth="1"/>
    <col min="14612" max="14612" width="4.81640625" style="6" customWidth="1"/>
    <col min="14613" max="14615" width="8.7265625" style="6" customWidth="1"/>
    <col min="14616" max="14616" width="7" style="6" customWidth="1"/>
    <col min="14617" max="14617" width="1.453125" style="6" customWidth="1"/>
    <col min="14618" max="14618" width="3.81640625" style="6" customWidth="1"/>
    <col min="14619" max="14628" width="11.26953125" style="6" customWidth="1"/>
    <col min="14629" max="14629" width="3.81640625" style="6" customWidth="1"/>
    <col min="14630" max="14630" width="2.7265625" style="6" customWidth="1"/>
    <col min="14631" max="14639" width="2.26953125" style="6" customWidth="1"/>
    <col min="14640" max="14640" width="2.453125" style="6" customWidth="1"/>
    <col min="14641" max="14857" width="9.1796875" style="6"/>
    <col min="14858" max="14858" width="2.54296875" style="6" customWidth="1"/>
    <col min="14859" max="14859" width="2.1796875" style="6" customWidth="1"/>
    <col min="14860" max="14860" width="6.54296875" style="6" customWidth="1"/>
    <col min="14861" max="14863" width="8.7265625" style="6" customWidth="1"/>
    <col min="14864" max="14864" width="4.81640625" style="6" customWidth="1"/>
    <col min="14865" max="14867" width="8.7265625" style="6" customWidth="1"/>
    <col min="14868" max="14868" width="4.81640625" style="6" customWidth="1"/>
    <col min="14869" max="14871" width="8.7265625" style="6" customWidth="1"/>
    <col min="14872" max="14872" width="7" style="6" customWidth="1"/>
    <col min="14873" max="14873" width="1.453125" style="6" customWidth="1"/>
    <col min="14874" max="14874" width="3.81640625" style="6" customWidth="1"/>
    <col min="14875" max="14884" width="11.26953125" style="6" customWidth="1"/>
    <col min="14885" max="14885" width="3.81640625" style="6" customWidth="1"/>
    <col min="14886" max="14886" width="2.7265625" style="6" customWidth="1"/>
    <col min="14887" max="14895" width="2.26953125" style="6" customWidth="1"/>
    <col min="14896" max="14896" width="2.453125" style="6" customWidth="1"/>
    <col min="14897" max="15113" width="9.1796875" style="6"/>
    <col min="15114" max="15114" width="2.54296875" style="6" customWidth="1"/>
    <col min="15115" max="15115" width="2.1796875" style="6" customWidth="1"/>
    <col min="15116" max="15116" width="6.54296875" style="6" customWidth="1"/>
    <col min="15117" max="15119" width="8.7265625" style="6" customWidth="1"/>
    <col min="15120" max="15120" width="4.81640625" style="6" customWidth="1"/>
    <col min="15121" max="15123" width="8.7265625" style="6" customWidth="1"/>
    <col min="15124" max="15124" width="4.81640625" style="6" customWidth="1"/>
    <col min="15125" max="15127" width="8.7265625" style="6" customWidth="1"/>
    <col min="15128" max="15128" width="7" style="6" customWidth="1"/>
    <col min="15129" max="15129" width="1.453125" style="6" customWidth="1"/>
    <col min="15130" max="15130" width="3.81640625" style="6" customWidth="1"/>
    <col min="15131" max="15140" width="11.26953125" style="6" customWidth="1"/>
    <col min="15141" max="15141" width="3.81640625" style="6" customWidth="1"/>
    <col min="15142" max="15142" width="2.7265625" style="6" customWidth="1"/>
    <col min="15143" max="15151" width="2.26953125" style="6" customWidth="1"/>
    <col min="15152" max="15152" width="2.453125" style="6" customWidth="1"/>
    <col min="15153" max="15369" width="9.1796875" style="6"/>
    <col min="15370" max="15370" width="2.54296875" style="6" customWidth="1"/>
    <col min="15371" max="15371" width="2.1796875" style="6" customWidth="1"/>
    <col min="15372" max="15372" width="6.54296875" style="6" customWidth="1"/>
    <col min="15373" max="15375" width="8.7265625" style="6" customWidth="1"/>
    <col min="15376" max="15376" width="4.81640625" style="6" customWidth="1"/>
    <col min="15377" max="15379" width="8.7265625" style="6" customWidth="1"/>
    <col min="15380" max="15380" width="4.81640625" style="6" customWidth="1"/>
    <col min="15381" max="15383" width="8.7265625" style="6" customWidth="1"/>
    <col min="15384" max="15384" width="7" style="6" customWidth="1"/>
    <col min="15385" max="15385" width="1.453125" style="6" customWidth="1"/>
    <col min="15386" max="15386" width="3.81640625" style="6" customWidth="1"/>
    <col min="15387" max="15396" width="11.26953125" style="6" customWidth="1"/>
    <col min="15397" max="15397" width="3.81640625" style="6" customWidth="1"/>
    <col min="15398" max="15398" width="2.7265625" style="6" customWidth="1"/>
    <col min="15399" max="15407" width="2.26953125" style="6" customWidth="1"/>
    <col min="15408" max="15408" width="2.453125" style="6" customWidth="1"/>
    <col min="15409" max="15625" width="9.1796875" style="6"/>
    <col min="15626" max="15626" width="2.54296875" style="6" customWidth="1"/>
    <col min="15627" max="15627" width="2.1796875" style="6" customWidth="1"/>
    <col min="15628" max="15628" width="6.54296875" style="6" customWidth="1"/>
    <col min="15629" max="15631" width="8.7265625" style="6" customWidth="1"/>
    <col min="15632" max="15632" width="4.81640625" style="6" customWidth="1"/>
    <col min="15633" max="15635" width="8.7265625" style="6" customWidth="1"/>
    <col min="15636" max="15636" width="4.81640625" style="6" customWidth="1"/>
    <col min="15637" max="15639" width="8.7265625" style="6" customWidth="1"/>
    <col min="15640" max="15640" width="7" style="6" customWidth="1"/>
    <col min="15641" max="15641" width="1.453125" style="6" customWidth="1"/>
    <col min="15642" max="15642" width="3.81640625" style="6" customWidth="1"/>
    <col min="15643" max="15652" width="11.26953125" style="6" customWidth="1"/>
    <col min="15653" max="15653" width="3.81640625" style="6" customWidth="1"/>
    <col min="15654" max="15654" width="2.7265625" style="6" customWidth="1"/>
    <col min="15655" max="15663" width="2.26953125" style="6" customWidth="1"/>
    <col min="15664" max="15664" width="2.453125" style="6" customWidth="1"/>
    <col min="15665" max="15881" width="9.1796875" style="6"/>
    <col min="15882" max="15882" width="2.54296875" style="6" customWidth="1"/>
    <col min="15883" max="15883" width="2.1796875" style="6" customWidth="1"/>
    <col min="15884" max="15884" width="6.54296875" style="6" customWidth="1"/>
    <col min="15885" max="15887" width="8.7265625" style="6" customWidth="1"/>
    <col min="15888" max="15888" width="4.81640625" style="6" customWidth="1"/>
    <col min="15889" max="15891" width="8.7265625" style="6" customWidth="1"/>
    <col min="15892" max="15892" width="4.81640625" style="6" customWidth="1"/>
    <col min="15893" max="15895" width="8.7265625" style="6" customWidth="1"/>
    <col min="15896" max="15896" width="7" style="6" customWidth="1"/>
    <col min="15897" max="15897" width="1.453125" style="6" customWidth="1"/>
    <col min="15898" max="15898" width="3.81640625" style="6" customWidth="1"/>
    <col min="15899" max="15908" width="11.26953125" style="6" customWidth="1"/>
    <col min="15909" max="15909" width="3.81640625" style="6" customWidth="1"/>
    <col min="15910" max="15910" width="2.7265625" style="6" customWidth="1"/>
    <col min="15911" max="15919" width="2.26953125" style="6" customWidth="1"/>
    <col min="15920" max="15920" width="2.453125" style="6" customWidth="1"/>
    <col min="15921" max="16137" width="9.1796875" style="6"/>
    <col min="16138" max="16138" width="2.54296875" style="6" customWidth="1"/>
    <col min="16139" max="16139" width="2.1796875" style="6" customWidth="1"/>
    <col min="16140" max="16140" width="6.54296875" style="6" customWidth="1"/>
    <col min="16141" max="16143" width="8.7265625" style="6" customWidth="1"/>
    <col min="16144" max="16144" width="4.81640625" style="6" customWidth="1"/>
    <col min="16145" max="16147" width="8.7265625" style="6" customWidth="1"/>
    <col min="16148" max="16148" width="4.81640625" style="6" customWidth="1"/>
    <col min="16149" max="16151" width="8.7265625" style="6" customWidth="1"/>
    <col min="16152" max="16152" width="7" style="6" customWidth="1"/>
    <col min="16153" max="16153" width="1.453125" style="6" customWidth="1"/>
    <col min="16154" max="16154" width="3.81640625" style="6" customWidth="1"/>
    <col min="16155" max="16164" width="11.26953125" style="6" customWidth="1"/>
    <col min="16165" max="16165" width="3.81640625" style="6" customWidth="1"/>
    <col min="16166" max="16166" width="2.7265625" style="6" customWidth="1"/>
    <col min="16167" max="16175" width="2.26953125" style="6" customWidth="1"/>
    <col min="16176" max="16176" width="2.453125" style="6" customWidth="1"/>
    <col min="16177" max="16384" width="9.1796875" style="6"/>
  </cols>
  <sheetData>
    <row r="1" spans="1:48" ht="12" customHeight="1" thickBot="1">
      <c r="C1" s="73"/>
      <c r="D1" s="73"/>
    </row>
    <row r="2" spans="1:48" ht="10.5" customHeight="1" thickTop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  <c r="AL2" s="9"/>
      <c r="AM2" s="10"/>
      <c r="AN2" s="10"/>
      <c r="AO2" s="10"/>
      <c r="AP2" s="10"/>
      <c r="AQ2" s="10"/>
      <c r="AR2" s="10"/>
      <c r="AS2" s="10"/>
      <c r="AT2" s="10"/>
      <c r="AU2" s="10"/>
      <c r="AV2" s="11"/>
    </row>
    <row r="3" spans="1:48" s="12" customFormat="1" ht="24" customHeight="1" thickTop="1" thickBot="1">
      <c r="A3" s="83"/>
      <c r="B3" s="92"/>
      <c r="C3" s="93"/>
      <c r="D3" s="93"/>
      <c r="E3" s="93"/>
      <c r="F3" s="93"/>
      <c r="G3" s="93"/>
      <c r="H3" s="93"/>
      <c r="I3" s="93"/>
      <c r="J3" s="94"/>
      <c r="K3" s="71"/>
      <c r="L3" s="320"/>
      <c r="M3" s="321"/>
      <c r="N3" s="321"/>
      <c r="O3" s="321"/>
      <c r="P3" s="321"/>
      <c r="Q3" s="321"/>
      <c r="R3" s="322" t="s">
        <v>440</v>
      </c>
      <c r="S3" s="321"/>
      <c r="T3" s="321"/>
      <c r="U3" s="323"/>
      <c r="V3" s="323"/>
      <c r="W3" s="323"/>
      <c r="X3" s="324"/>
      <c r="Y3" s="339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  <c r="AM3" s="15"/>
      <c r="AN3" s="16"/>
      <c r="AO3" s="17"/>
      <c r="AP3" s="17"/>
      <c r="AQ3" s="17"/>
      <c r="AR3" s="16"/>
      <c r="AS3" s="16"/>
      <c r="AT3" s="16"/>
      <c r="AU3" s="18"/>
      <c r="AV3" s="19"/>
    </row>
    <row r="4" spans="1:48" s="12" customFormat="1" ht="18" customHeight="1" thickTop="1" thickBot="1">
      <c r="A4" s="83"/>
      <c r="B4" s="95"/>
      <c r="C4" s="75" t="s">
        <v>473</v>
      </c>
      <c r="D4" s="75"/>
      <c r="E4" s="75"/>
      <c r="F4" s="75"/>
      <c r="G4" s="75"/>
      <c r="H4" s="75"/>
      <c r="I4" s="75"/>
      <c r="J4" s="96"/>
      <c r="K4" s="71"/>
      <c r="L4" s="325"/>
      <c r="M4" s="20" t="s">
        <v>441</v>
      </c>
      <c r="N4" s="21"/>
      <c r="O4" s="22">
        <v>255</v>
      </c>
      <c r="P4" s="23"/>
      <c r="Q4" s="23"/>
      <c r="R4" s="24"/>
      <c r="S4" s="23"/>
      <c r="T4" s="23"/>
      <c r="U4" s="25"/>
      <c r="V4" s="25"/>
      <c r="W4" s="25"/>
      <c r="X4" s="84"/>
      <c r="Y4" s="339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4"/>
      <c r="AM4" s="26"/>
      <c r="AN4" s="27"/>
      <c r="AO4" s="28"/>
      <c r="AP4" s="28"/>
      <c r="AQ4" s="28"/>
      <c r="AR4" s="27"/>
      <c r="AS4" s="27"/>
      <c r="AT4" s="27"/>
      <c r="AU4" s="29"/>
      <c r="AV4" s="19"/>
    </row>
    <row r="5" spans="1:48" s="12" customFormat="1" ht="18" customHeight="1" thickTop="1" thickBot="1">
      <c r="A5" s="83"/>
      <c r="B5" s="95"/>
      <c r="C5" s="364"/>
      <c r="D5" s="364"/>
      <c r="E5" s="364"/>
      <c r="F5" s="364"/>
      <c r="G5" s="364"/>
      <c r="H5" s="364"/>
      <c r="I5" s="364"/>
      <c r="J5" s="96"/>
      <c r="K5" s="71"/>
      <c r="L5" s="325"/>
      <c r="M5" s="20" t="s">
        <v>442</v>
      </c>
      <c r="N5" s="23"/>
      <c r="O5" s="23"/>
      <c r="P5" s="30"/>
      <c r="Q5" s="31" t="s">
        <v>443</v>
      </c>
      <c r="R5" s="24"/>
      <c r="S5" s="23"/>
      <c r="T5" s="23"/>
      <c r="U5" s="25"/>
      <c r="V5" s="25"/>
      <c r="W5" s="25"/>
      <c r="X5" s="84"/>
      <c r="Y5" s="339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4"/>
      <c r="AM5" s="26"/>
      <c r="AN5" s="27"/>
      <c r="AO5" s="28"/>
      <c r="AP5" s="28"/>
      <c r="AQ5" s="28"/>
      <c r="AR5" s="27"/>
      <c r="AS5" s="27"/>
      <c r="AT5" s="27"/>
      <c r="AU5" s="29"/>
      <c r="AV5" s="19"/>
    </row>
    <row r="6" spans="1:48" s="12" customFormat="1" ht="18" customHeight="1" thickTop="1" thickBot="1">
      <c r="A6" s="83"/>
      <c r="B6" s="95"/>
      <c r="C6" s="75"/>
      <c r="D6" s="75"/>
      <c r="E6" s="75"/>
      <c r="F6" s="75"/>
      <c r="G6" s="75"/>
      <c r="H6" s="75"/>
      <c r="I6" s="75"/>
      <c r="J6" s="96"/>
      <c r="K6" s="71"/>
      <c r="L6" s="325"/>
      <c r="M6" s="32">
        <v>95.046999999999997</v>
      </c>
      <c r="N6" s="32">
        <v>100</v>
      </c>
      <c r="O6" s="32">
        <v>108.883</v>
      </c>
      <c r="P6" s="23"/>
      <c r="Q6" s="33"/>
      <c r="R6" s="34" t="s">
        <v>444</v>
      </c>
      <c r="S6" s="23"/>
      <c r="T6" s="23"/>
      <c r="U6" s="25"/>
      <c r="V6" s="35" t="s">
        <v>444</v>
      </c>
      <c r="W6" s="25"/>
      <c r="X6" s="84"/>
      <c r="Y6" s="339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4"/>
      <c r="AM6" s="26"/>
      <c r="AN6" s="27"/>
      <c r="AO6" s="28"/>
      <c r="AP6" s="28"/>
      <c r="AQ6" s="28"/>
      <c r="AR6" s="27"/>
      <c r="AS6" s="27"/>
      <c r="AT6" s="27"/>
      <c r="AU6" s="29"/>
      <c r="AV6" s="19"/>
    </row>
    <row r="7" spans="1:48" ht="16.5" thickTop="1" thickBot="1">
      <c r="A7" s="85"/>
      <c r="B7" s="97"/>
      <c r="C7" s="365" t="s">
        <v>469</v>
      </c>
      <c r="D7" s="365" t="s">
        <v>470</v>
      </c>
      <c r="E7" s="365" t="s">
        <v>0</v>
      </c>
      <c r="F7" s="365" t="s">
        <v>1</v>
      </c>
      <c r="G7" s="365" t="s">
        <v>2</v>
      </c>
      <c r="H7" s="365" t="s">
        <v>3</v>
      </c>
      <c r="I7" s="365" t="s">
        <v>471</v>
      </c>
      <c r="J7" s="98"/>
      <c r="K7" s="72"/>
      <c r="L7" s="326"/>
      <c r="M7" s="37" t="s">
        <v>4</v>
      </c>
      <c r="N7" s="37" t="s">
        <v>5</v>
      </c>
      <c r="O7" s="37" t="s">
        <v>6</v>
      </c>
      <c r="P7" s="36"/>
      <c r="Q7" s="37" t="s">
        <v>445</v>
      </c>
      <c r="R7" s="37" t="s">
        <v>2</v>
      </c>
      <c r="S7" s="37" t="s">
        <v>446</v>
      </c>
      <c r="T7" s="37"/>
      <c r="U7" s="37" t="s">
        <v>433</v>
      </c>
      <c r="V7" s="37" t="s">
        <v>434</v>
      </c>
      <c r="W7" s="37" t="s">
        <v>435</v>
      </c>
      <c r="X7" s="86"/>
      <c r="Y7" s="340"/>
      <c r="AL7" s="38"/>
      <c r="AM7" s="39" t="s">
        <v>447</v>
      </c>
      <c r="AN7" s="40" t="s">
        <v>448</v>
      </c>
      <c r="AO7" s="40" t="s">
        <v>449</v>
      </c>
      <c r="AP7" s="40" t="s">
        <v>450</v>
      </c>
      <c r="AQ7" s="40" t="s">
        <v>451</v>
      </c>
      <c r="AR7" s="40" t="s">
        <v>452</v>
      </c>
      <c r="AS7" s="40" t="s">
        <v>453</v>
      </c>
      <c r="AT7" s="40" t="s">
        <v>454</v>
      </c>
      <c r="AU7" s="41" t="s">
        <v>455</v>
      </c>
      <c r="AV7" s="42"/>
    </row>
    <row r="8" spans="1:48" ht="19.5">
      <c r="A8" s="85"/>
      <c r="B8" s="97"/>
      <c r="C8" s="383"/>
      <c r="D8" s="384" t="s">
        <v>7</v>
      </c>
      <c r="E8" s="384">
        <v>10</v>
      </c>
      <c r="F8" s="384">
        <v>10</v>
      </c>
      <c r="G8" s="384">
        <v>50</v>
      </c>
      <c r="H8" s="384">
        <v>10</v>
      </c>
      <c r="I8" s="106" t="s">
        <v>8</v>
      </c>
      <c r="J8" s="319"/>
      <c r="K8" s="72"/>
      <c r="L8" s="326"/>
      <c r="M8" s="385">
        <v>204</v>
      </c>
      <c r="N8" s="386">
        <v>197</v>
      </c>
      <c r="O8" s="387">
        <v>143</v>
      </c>
      <c r="P8" s="35"/>
      <c r="Q8" s="346">
        <f t="shared" ref="Q8:Q25" si="0">AM8*41.24+AN8*35.76+AO8*18.05</f>
        <v>49.826017270405487</v>
      </c>
      <c r="R8" s="347">
        <f t="shared" ref="R8:R25" si="1">AM8*21.26+AN8*71.52+AO8*7.22</f>
        <v>54.753044083783287</v>
      </c>
      <c r="S8" s="348">
        <f t="shared" ref="S8:S25" si="2">AM8*1.93+AN8*11.92+AO8*95.05</f>
        <v>33.92888271977084</v>
      </c>
      <c r="T8" s="35"/>
      <c r="U8" s="355">
        <f t="shared" ref="U8:U25" si="3">(116*AT8)-16</f>
        <v>78.898805448648858</v>
      </c>
      <c r="V8" s="356">
        <f t="shared" ref="V8:V25" si="4">500*(AS8-AT8)</f>
        <v>-5.8879788137083944</v>
      </c>
      <c r="W8" s="357">
        <f t="shared" ref="W8:W25" si="5">200*(AT8-AU8)</f>
        <v>28.026914486019571</v>
      </c>
      <c r="X8" s="86"/>
      <c r="Y8" s="340"/>
      <c r="AL8" s="38"/>
      <c r="AM8" s="43">
        <f t="shared" ref="AM8:AM42" si="6">IF(M8/$O$4&gt;0.04045,((M8/$O$4+0.055)/1.055)^2.4,M8/$O$4/12.92)</f>
        <v>0.60382733885533779</v>
      </c>
      <c r="AN8" s="44">
        <f t="shared" ref="AN8:AN42" si="7">IF(N8/$O$4&gt;0.04045,((N8/$O$4+0.055)/1.055)^2.4,N8/$O$4/12.92)</f>
        <v>0.5583403896342678</v>
      </c>
      <c r="AO8" s="44">
        <f t="shared" ref="AO8:AO42" si="8">IF(O8/$O$4&gt;0.04045,((O8/$O$4+0.055)/1.055)^2.4,O8/$O$4/12.92)</f>
        <v>0.2746773120603847</v>
      </c>
      <c r="AP8" s="44">
        <f t="shared" ref="AP8:AP34" si="9">Q8/M$6</f>
        <v>0.5242250388797699</v>
      </c>
      <c r="AQ8" s="44">
        <f t="shared" ref="AQ8:AQ34" si="10">R8/N$6</f>
        <v>0.54753044083783287</v>
      </c>
      <c r="AR8" s="44">
        <f t="shared" ref="AR8:AR34" si="11">S8/O$6</f>
        <v>0.3116086323831162</v>
      </c>
      <c r="AS8" s="44">
        <f t="shared" ref="AS8:AS42" si="12">IF(AP8&gt;0.008856,AP8^(1/3),(7.787*AP8)+(16/116))</f>
        <v>0.80631719279196989</v>
      </c>
      <c r="AT8" s="44">
        <f t="shared" ref="AT8:AT37" si="13">IF(AQ8&gt;0.008856,AQ8^(1/3),(7.787*AQ8)+(16/116))</f>
        <v>0.81809315041938668</v>
      </c>
      <c r="AU8" s="41">
        <f t="shared" ref="AU8:AU37" si="14">IF(AR8&gt;0.008856,AR8^(1/3),(7.787*AR8)+(16/116))</f>
        <v>0.67795857798928882</v>
      </c>
      <c r="AV8" s="42"/>
    </row>
    <row r="9" spans="1:48" ht="19.5">
      <c r="A9" s="85"/>
      <c r="B9" s="97"/>
      <c r="C9" s="107"/>
      <c r="D9" s="77" t="s">
        <v>9</v>
      </c>
      <c r="E9" s="77">
        <v>0</v>
      </c>
      <c r="F9" s="77">
        <v>20</v>
      </c>
      <c r="G9" s="77">
        <v>50</v>
      </c>
      <c r="H9" s="77">
        <v>20</v>
      </c>
      <c r="I9" s="99" t="s">
        <v>10</v>
      </c>
      <c r="J9" s="319"/>
      <c r="K9" s="72"/>
      <c r="L9" s="326"/>
      <c r="M9" s="341">
        <v>209</v>
      </c>
      <c r="N9" s="78">
        <v>188</v>
      </c>
      <c r="O9" s="342">
        <v>138</v>
      </c>
      <c r="P9" s="35"/>
      <c r="Q9" s="349">
        <f t="shared" si="0"/>
        <v>48.865160125429995</v>
      </c>
      <c r="R9" s="350">
        <f t="shared" si="1"/>
        <v>51.356727140671012</v>
      </c>
      <c r="S9" s="351">
        <f t="shared" si="2"/>
        <v>31.382125112701786</v>
      </c>
      <c r="T9" s="35"/>
      <c r="U9" s="358">
        <f t="shared" si="3"/>
        <v>76.89459286103488</v>
      </c>
      <c r="V9" s="359">
        <f t="shared" si="4"/>
        <v>0.14249270188038121</v>
      </c>
      <c r="W9" s="360">
        <f t="shared" si="5"/>
        <v>28.052565841333312</v>
      </c>
      <c r="X9" s="86"/>
      <c r="Y9" s="340"/>
      <c r="AL9" s="38"/>
      <c r="AM9" s="43">
        <f t="shared" si="6"/>
        <v>0.63759687399403264</v>
      </c>
      <c r="AN9" s="44">
        <f t="shared" si="7"/>
        <v>0.50288645803256871</v>
      </c>
      <c r="AO9" s="44">
        <f t="shared" si="8"/>
        <v>0.25415209433082675</v>
      </c>
      <c r="AP9" s="44">
        <f t="shared" si="9"/>
        <v>0.51411575457857683</v>
      </c>
      <c r="AQ9" s="44">
        <f t="shared" si="10"/>
        <v>0.5135672714067101</v>
      </c>
      <c r="AR9" s="44">
        <f t="shared" si="11"/>
        <v>0.28821877715255628</v>
      </c>
      <c r="AS9" s="44">
        <f t="shared" si="12"/>
        <v>0.80110044110233736</v>
      </c>
      <c r="AT9" s="44">
        <f t="shared" si="13"/>
        <v>0.80081545569857659</v>
      </c>
      <c r="AU9" s="41">
        <f t="shared" si="14"/>
        <v>0.66055262649191004</v>
      </c>
      <c r="AV9" s="42"/>
    </row>
    <row r="10" spans="1:48" ht="19.5">
      <c r="A10" s="85"/>
      <c r="B10" s="97"/>
      <c r="C10" s="108"/>
      <c r="D10" s="77" t="s">
        <v>11</v>
      </c>
      <c r="E10" s="77">
        <v>0</v>
      </c>
      <c r="F10" s="77">
        <v>20</v>
      </c>
      <c r="G10" s="77">
        <v>60</v>
      </c>
      <c r="H10" s="77">
        <v>10</v>
      </c>
      <c r="I10" s="99" t="s">
        <v>12</v>
      </c>
      <c r="J10" s="319"/>
      <c r="K10" s="72"/>
      <c r="L10" s="326"/>
      <c r="M10" s="341">
        <v>210</v>
      </c>
      <c r="N10" s="78">
        <v>183</v>
      </c>
      <c r="O10" s="342">
        <v>115</v>
      </c>
      <c r="P10" s="35"/>
      <c r="Q10" s="349">
        <f t="shared" si="0"/>
        <v>46.606340254947078</v>
      </c>
      <c r="R10" s="350">
        <f t="shared" si="1"/>
        <v>48.806415390491196</v>
      </c>
      <c r="S10" s="351">
        <f t="shared" si="2"/>
        <v>23.183817844942286</v>
      </c>
      <c r="T10" s="35"/>
      <c r="U10" s="358">
        <f t="shared" si="3"/>
        <v>75.330736499011167</v>
      </c>
      <c r="V10" s="359">
        <f t="shared" si="4"/>
        <v>0.61374566701599687</v>
      </c>
      <c r="W10" s="360">
        <f t="shared" si="5"/>
        <v>38.039118318601048</v>
      </c>
      <c r="X10" s="86"/>
      <c r="Y10" s="340"/>
      <c r="AL10" s="38"/>
      <c r="AM10" s="43">
        <f t="shared" si="6"/>
        <v>0.64447968197058214</v>
      </c>
      <c r="AN10" s="44">
        <f t="shared" si="7"/>
        <v>0.47353149614800955</v>
      </c>
      <c r="AO10" s="44">
        <f t="shared" si="8"/>
        <v>0.17144110073282262</v>
      </c>
      <c r="AP10" s="44">
        <f t="shared" si="9"/>
        <v>0.49035046087669343</v>
      </c>
      <c r="AQ10" s="44">
        <f t="shared" si="10"/>
        <v>0.48806415390491198</v>
      </c>
      <c r="AR10" s="44">
        <f t="shared" si="11"/>
        <v>0.21292412814619627</v>
      </c>
      <c r="AS10" s="44">
        <f t="shared" si="12"/>
        <v>0.78856142667033513</v>
      </c>
      <c r="AT10" s="44">
        <f t="shared" si="13"/>
        <v>0.78733393533630314</v>
      </c>
      <c r="AU10" s="41">
        <f t="shared" si="14"/>
        <v>0.59713834374329788</v>
      </c>
      <c r="AV10" s="42"/>
    </row>
    <row r="11" spans="1:48" ht="19.5">
      <c r="A11" s="85"/>
      <c r="B11" s="97"/>
      <c r="C11" s="109"/>
      <c r="D11" s="77" t="s">
        <v>13</v>
      </c>
      <c r="E11" s="77">
        <v>5</v>
      </c>
      <c r="F11" s="77">
        <v>20</v>
      </c>
      <c r="G11" s="77">
        <v>90</v>
      </c>
      <c r="H11" s="77">
        <v>0</v>
      </c>
      <c r="I11" s="99" t="s">
        <v>14</v>
      </c>
      <c r="J11" s="319"/>
      <c r="K11" s="72"/>
      <c r="L11" s="326"/>
      <c r="M11" s="341">
        <v>247</v>
      </c>
      <c r="N11" s="78">
        <v>186</v>
      </c>
      <c r="O11" s="342">
        <v>11</v>
      </c>
      <c r="P11" s="35"/>
      <c r="Q11" s="349">
        <f t="shared" si="0"/>
        <v>55.977082360499459</v>
      </c>
      <c r="R11" s="350">
        <f t="shared" si="1"/>
        <v>54.916130018394057</v>
      </c>
      <c r="S11" s="351">
        <f t="shared" si="2"/>
        <v>7.966170711209382</v>
      </c>
      <c r="T11" s="35"/>
      <c r="U11" s="358">
        <f t="shared" si="3"/>
        <v>78.99293305923895</v>
      </c>
      <c r="V11" s="359">
        <f t="shared" si="4"/>
        <v>9.6569907769973327</v>
      </c>
      <c r="W11" s="360">
        <f t="shared" si="5"/>
        <v>80.132095161077061</v>
      </c>
      <c r="X11" s="86"/>
      <c r="Y11" s="340"/>
      <c r="AL11" s="38"/>
      <c r="AM11" s="43">
        <f t="shared" si="6"/>
        <v>0.93011085837542373</v>
      </c>
      <c r="AN11" s="44">
        <f t="shared" si="7"/>
        <v>0.49102084984783556</v>
      </c>
      <c r="AO11" s="44">
        <f t="shared" si="8"/>
        <v>3.3465357638991591E-3</v>
      </c>
      <c r="AP11" s="44">
        <f t="shared" si="9"/>
        <v>0.58894107505233684</v>
      </c>
      <c r="AQ11" s="44">
        <f t="shared" si="10"/>
        <v>0.5491613001839406</v>
      </c>
      <c r="AR11" s="44">
        <f t="shared" si="11"/>
        <v>7.3162667369647993E-2</v>
      </c>
      <c r="AS11" s="44">
        <f t="shared" si="12"/>
        <v>0.83821857689226142</v>
      </c>
      <c r="AT11" s="44">
        <f t="shared" si="13"/>
        <v>0.81890459533826676</v>
      </c>
      <c r="AU11" s="41">
        <f t="shared" si="14"/>
        <v>0.41824411953288149</v>
      </c>
      <c r="AV11" s="42"/>
    </row>
    <row r="12" spans="1:48" ht="19.5">
      <c r="A12" s="85"/>
      <c r="B12" s="97"/>
      <c r="C12" s="110"/>
      <c r="D12" s="77" t="s">
        <v>15</v>
      </c>
      <c r="E12" s="77">
        <v>5</v>
      </c>
      <c r="F12" s="77">
        <v>30</v>
      </c>
      <c r="G12" s="77">
        <v>100</v>
      </c>
      <c r="H12" s="77">
        <v>0</v>
      </c>
      <c r="I12" s="99" t="s">
        <v>16</v>
      </c>
      <c r="J12" s="319"/>
      <c r="K12" s="72"/>
      <c r="L12" s="326"/>
      <c r="M12" s="341">
        <v>226</v>
      </c>
      <c r="N12" s="78">
        <v>176</v>
      </c>
      <c r="O12" s="342">
        <v>7</v>
      </c>
      <c r="P12" s="35"/>
      <c r="Q12" s="349">
        <f t="shared" si="0"/>
        <v>46.927715236789481</v>
      </c>
      <c r="R12" s="350">
        <f t="shared" si="1"/>
        <v>47.234759282363314</v>
      </c>
      <c r="S12" s="351">
        <f t="shared" si="2"/>
        <v>6.8448753157305404</v>
      </c>
      <c r="T12" s="35"/>
      <c r="U12" s="358">
        <f t="shared" si="3"/>
        <v>74.339682114839874</v>
      </c>
      <c r="V12" s="359">
        <f t="shared" si="4"/>
        <v>5.7897136452908509</v>
      </c>
      <c r="W12" s="360">
        <f t="shared" si="5"/>
        <v>76.234023759547455</v>
      </c>
      <c r="X12" s="86"/>
      <c r="Y12" s="340"/>
      <c r="AL12" s="38"/>
      <c r="AM12" s="43">
        <f t="shared" si="6"/>
        <v>0.76052450467529242</v>
      </c>
      <c r="AN12" s="44">
        <f t="shared" si="7"/>
        <v>0.43415363617474889</v>
      </c>
      <c r="AO12" s="44">
        <f t="shared" si="8"/>
        <v>2.1246888848418626E-3</v>
      </c>
      <c r="AP12" s="44">
        <f t="shared" si="9"/>
        <v>0.49373168260744138</v>
      </c>
      <c r="AQ12" s="44">
        <f t="shared" si="10"/>
        <v>0.47234759282363314</v>
      </c>
      <c r="AR12" s="44">
        <f t="shared" si="11"/>
        <v>6.2864499653118855E-2</v>
      </c>
      <c r="AS12" s="44">
        <f t="shared" si="12"/>
        <v>0.79036979034954613</v>
      </c>
      <c r="AT12" s="44">
        <f t="shared" si="13"/>
        <v>0.77879036305896443</v>
      </c>
      <c r="AU12" s="41">
        <f t="shared" si="14"/>
        <v>0.39762024426122716</v>
      </c>
      <c r="AV12" s="42"/>
    </row>
    <row r="13" spans="1:48" ht="19.5">
      <c r="A13" s="85"/>
      <c r="B13" s="97"/>
      <c r="C13" s="111"/>
      <c r="D13" s="77" t="s">
        <v>17</v>
      </c>
      <c r="E13" s="77">
        <v>10</v>
      </c>
      <c r="F13" s="77">
        <v>30</v>
      </c>
      <c r="G13" s="77">
        <v>100</v>
      </c>
      <c r="H13" s="77">
        <v>0</v>
      </c>
      <c r="I13" s="99" t="s">
        <v>18</v>
      </c>
      <c r="J13" s="319"/>
      <c r="K13" s="72"/>
      <c r="L13" s="326"/>
      <c r="M13" s="341">
        <v>200</v>
      </c>
      <c r="N13" s="78">
        <v>159</v>
      </c>
      <c r="O13" s="342">
        <v>4</v>
      </c>
      <c r="P13" s="35"/>
      <c r="Q13" s="349">
        <f t="shared" si="0"/>
        <v>36.239469066786874</v>
      </c>
      <c r="R13" s="350">
        <f t="shared" si="1"/>
        <v>37.084400133330981</v>
      </c>
      <c r="S13" s="351">
        <f t="shared" si="2"/>
        <v>5.3628435609264464</v>
      </c>
      <c r="T13" s="35"/>
      <c r="U13" s="358">
        <f t="shared" si="3"/>
        <v>67.340303051263277</v>
      </c>
      <c r="V13" s="359">
        <f t="shared" si="4"/>
        <v>3.3383852213971221</v>
      </c>
      <c r="W13" s="360">
        <f t="shared" si="5"/>
        <v>70.37818698264644</v>
      </c>
      <c r="X13" s="86"/>
      <c r="Y13" s="340"/>
      <c r="AL13" s="38"/>
      <c r="AM13" s="43">
        <f t="shared" si="6"/>
        <v>0.57758044042965062</v>
      </c>
      <c r="AN13" s="44">
        <f t="shared" si="7"/>
        <v>0.3467040563550296</v>
      </c>
      <c r="AO13" s="44">
        <f t="shared" si="8"/>
        <v>1.2141079341953501E-3</v>
      </c>
      <c r="AP13" s="44">
        <f t="shared" si="9"/>
        <v>0.38127946244265337</v>
      </c>
      <c r="AQ13" s="44">
        <f t="shared" si="10"/>
        <v>0.3708440013333098</v>
      </c>
      <c r="AR13" s="44">
        <f t="shared" si="11"/>
        <v>4.9253267828094804E-2</v>
      </c>
      <c r="AS13" s="44">
        <f t="shared" si="12"/>
        <v>0.72512765881575347</v>
      </c>
      <c r="AT13" s="44">
        <f t="shared" si="13"/>
        <v>0.71845088837295923</v>
      </c>
      <c r="AU13" s="41">
        <f t="shared" si="14"/>
        <v>0.36655995345972703</v>
      </c>
      <c r="AV13" s="42"/>
    </row>
    <row r="14" spans="1:48" ht="19.5">
      <c r="A14" s="85"/>
      <c r="B14" s="97"/>
      <c r="C14" s="112"/>
      <c r="D14" s="77" t="s">
        <v>19</v>
      </c>
      <c r="E14" s="77">
        <v>5</v>
      </c>
      <c r="F14" s="77">
        <v>30</v>
      </c>
      <c r="G14" s="77">
        <v>90</v>
      </c>
      <c r="H14" s="77">
        <v>0</v>
      </c>
      <c r="I14" s="99" t="s">
        <v>20</v>
      </c>
      <c r="J14" s="319"/>
      <c r="K14" s="72"/>
      <c r="L14" s="326"/>
      <c r="M14" s="341">
        <v>225</v>
      </c>
      <c r="N14" s="78">
        <v>161</v>
      </c>
      <c r="O14" s="342">
        <v>0</v>
      </c>
      <c r="P14" s="35"/>
      <c r="Q14" s="349">
        <f t="shared" si="0"/>
        <v>43.796206174504391</v>
      </c>
      <c r="R14" s="350">
        <f t="shared" si="1"/>
        <v>41.497289837977291</v>
      </c>
      <c r="S14" s="351">
        <f t="shared" si="2"/>
        <v>5.7014681965974763</v>
      </c>
      <c r="T14" s="35"/>
      <c r="U14" s="358">
        <f t="shared" si="3"/>
        <v>70.522933195145143</v>
      </c>
      <c r="V14" s="359">
        <f t="shared" si="4"/>
        <v>13.24781013896159</v>
      </c>
      <c r="W14" s="360">
        <f t="shared" si="5"/>
        <v>74.353824168684554</v>
      </c>
      <c r="X14" s="86"/>
      <c r="Y14" s="340"/>
      <c r="AL14" s="38"/>
      <c r="AM14" s="43">
        <f t="shared" si="6"/>
        <v>0.75294221677607787</v>
      </c>
      <c r="AN14" s="44">
        <f t="shared" si="7"/>
        <v>0.35640014414594351</v>
      </c>
      <c r="AO14" s="44">
        <f t="shared" si="8"/>
        <v>0</v>
      </c>
      <c r="AP14" s="44">
        <f t="shared" si="9"/>
        <v>0.4607847293918208</v>
      </c>
      <c r="AQ14" s="44">
        <f t="shared" si="10"/>
        <v>0.41497289837977291</v>
      </c>
      <c r="AR14" s="44">
        <f t="shared" si="11"/>
        <v>5.2363254103923264E-2</v>
      </c>
      <c r="AS14" s="44">
        <f t="shared" si="12"/>
        <v>0.77238297540848477</v>
      </c>
      <c r="AT14" s="44">
        <f t="shared" si="13"/>
        <v>0.74588735513056159</v>
      </c>
      <c r="AU14" s="41">
        <f t="shared" si="14"/>
        <v>0.37411823428713881</v>
      </c>
      <c r="AV14" s="42"/>
    </row>
    <row r="15" spans="1:48" ht="19.5">
      <c r="A15" s="85"/>
      <c r="B15" s="97"/>
      <c r="C15" s="113"/>
      <c r="D15" s="77" t="s">
        <v>21</v>
      </c>
      <c r="E15" s="77">
        <v>0</v>
      </c>
      <c r="F15" s="77">
        <v>40</v>
      </c>
      <c r="G15" s="77">
        <v>100</v>
      </c>
      <c r="H15" s="77">
        <v>0</v>
      </c>
      <c r="I15" s="99" t="s">
        <v>22</v>
      </c>
      <c r="J15" s="319"/>
      <c r="K15" s="72"/>
      <c r="L15" s="326"/>
      <c r="M15" s="341">
        <v>231</v>
      </c>
      <c r="N15" s="78">
        <v>156</v>
      </c>
      <c r="O15" s="342">
        <v>0</v>
      </c>
      <c r="P15" s="35"/>
      <c r="Q15" s="349">
        <f t="shared" si="0"/>
        <v>44.843463855453599</v>
      </c>
      <c r="R15" s="350">
        <f t="shared" si="1"/>
        <v>40.765858089665088</v>
      </c>
      <c r="S15" s="351">
        <f t="shared" si="2"/>
        <v>5.5050905976142666</v>
      </c>
      <c r="T15" s="35"/>
      <c r="U15" s="358">
        <f t="shared" si="3"/>
        <v>70.011565430676114</v>
      </c>
      <c r="V15" s="359">
        <f t="shared" si="4"/>
        <v>18.505978750663342</v>
      </c>
      <c r="W15" s="360">
        <f t="shared" si="5"/>
        <v>74.341270466928862</v>
      </c>
      <c r="X15" s="86"/>
      <c r="Y15" s="340"/>
      <c r="AL15" s="38"/>
      <c r="AM15" s="43">
        <f t="shared" si="6"/>
        <v>0.79910273801440901</v>
      </c>
      <c r="AN15" s="44">
        <f t="shared" si="7"/>
        <v>0.33245153634617935</v>
      </c>
      <c r="AO15" s="44">
        <f t="shared" si="8"/>
        <v>0</v>
      </c>
      <c r="AP15" s="44">
        <f t="shared" si="9"/>
        <v>0.47180304328862144</v>
      </c>
      <c r="AQ15" s="44">
        <f t="shared" si="10"/>
        <v>0.40765858089665086</v>
      </c>
      <c r="AR15" s="44">
        <f t="shared" si="11"/>
        <v>5.055968881840385E-2</v>
      </c>
      <c r="AS15" s="44">
        <f t="shared" si="12"/>
        <v>0.77849096983474142</v>
      </c>
      <c r="AT15" s="44">
        <f t="shared" si="13"/>
        <v>0.74147901233341473</v>
      </c>
      <c r="AU15" s="41">
        <f t="shared" si="14"/>
        <v>0.36977265999877046</v>
      </c>
      <c r="AV15" s="42"/>
    </row>
    <row r="16" spans="1:48" ht="19.5">
      <c r="A16" s="85"/>
      <c r="B16" s="97"/>
      <c r="C16" s="114"/>
      <c r="D16" s="77" t="s">
        <v>23</v>
      </c>
      <c r="E16" s="77">
        <v>30</v>
      </c>
      <c r="F16" s="77">
        <v>40</v>
      </c>
      <c r="G16" s="77">
        <v>70</v>
      </c>
      <c r="H16" s="77">
        <v>0</v>
      </c>
      <c r="I16" s="99" t="s">
        <v>24</v>
      </c>
      <c r="J16" s="319"/>
      <c r="K16" s="72"/>
      <c r="L16" s="326"/>
      <c r="M16" s="341">
        <v>175</v>
      </c>
      <c r="N16" s="78">
        <v>138</v>
      </c>
      <c r="O16" s="342">
        <v>84</v>
      </c>
      <c r="P16" s="35"/>
      <c r="Q16" s="349">
        <f t="shared" si="0"/>
        <v>28.367908306086079</v>
      </c>
      <c r="R16" s="350">
        <f t="shared" si="1"/>
        <v>27.931011077535665</v>
      </c>
      <c r="S16" s="351">
        <f t="shared" si="2"/>
        <v>12.283579099351011</v>
      </c>
      <c r="T16" s="35"/>
      <c r="U16" s="358">
        <f t="shared" si="3"/>
        <v>59.82635996698319</v>
      </c>
      <c r="V16" s="359">
        <f t="shared" si="4"/>
        <v>7.3057060927424473</v>
      </c>
      <c r="W16" s="360">
        <f t="shared" si="5"/>
        <v>34.096284849790891</v>
      </c>
      <c r="X16" s="86"/>
      <c r="Y16" s="340"/>
      <c r="AL16" s="38"/>
      <c r="AM16" s="43">
        <f t="shared" si="6"/>
        <v>0.42869049661390662</v>
      </c>
      <c r="AN16" s="44">
        <f t="shared" si="7"/>
        <v>0.25415209433082675</v>
      </c>
      <c r="AO16" s="44">
        <f t="shared" si="8"/>
        <v>8.8655586285772928E-2</v>
      </c>
      <c r="AP16" s="44">
        <f t="shared" si="9"/>
        <v>0.29846190101829706</v>
      </c>
      <c r="AQ16" s="44">
        <f t="shared" si="10"/>
        <v>0.27931011077535667</v>
      </c>
      <c r="AR16" s="44">
        <f t="shared" si="11"/>
        <v>0.11281448067513764</v>
      </c>
      <c r="AS16" s="44">
        <f t="shared" si="12"/>
        <v>0.66828692914223653</v>
      </c>
      <c r="AT16" s="44">
        <f t="shared" si="13"/>
        <v>0.65367551695675163</v>
      </c>
      <c r="AU16" s="41">
        <f t="shared" si="14"/>
        <v>0.48319409270779717</v>
      </c>
      <c r="AV16" s="42"/>
    </row>
    <row r="17" spans="1:48" ht="19.5">
      <c r="A17" s="85"/>
      <c r="B17" s="97"/>
      <c r="C17" s="115"/>
      <c r="D17" s="77" t="s">
        <v>25</v>
      </c>
      <c r="E17" s="77">
        <v>10</v>
      </c>
      <c r="F17" s="77">
        <v>10</v>
      </c>
      <c r="G17" s="77">
        <v>90</v>
      </c>
      <c r="H17" s="77">
        <v>0</v>
      </c>
      <c r="I17" s="99" t="s">
        <v>26</v>
      </c>
      <c r="J17" s="319"/>
      <c r="K17" s="72"/>
      <c r="L17" s="326"/>
      <c r="M17" s="341">
        <v>217</v>
      </c>
      <c r="N17" s="78">
        <v>192</v>
      </c>
      <c r="O17" s="342">
        <v>34</v>
      </c>
      <c r="P17" s="35"/>
      <c r="Q17" s="349">
        <f t="shared" si="0"/>
        <v>47.753641426168997</v>
      </c>
      <c r="R17" s="350">
        <f t="shared" si="1"/>
        <v>52.566480673646439</v>
      </c>
      <c r="S17" s="351">
        <f t="shared" si="2"/>
        <v>9.1428324820985232</v>
      </c>
      <c r="T17" s="35"/>
      <c r="U17" s="358">
        <f t="shared" si="3"/>
        <v>77.618344400444926</v>
      </c>
      <c r="V17" s="359">
        <f t="shared" si="4"/>
        <v>-6.0375076982903124</v>
      </c>
      <c r="W17" s="360">
        <f t="shared" si="5"/>
        <v>73.831217670705158</v>
      </c>
      <c r="X17" s="86"/>
      <c r="Y17" s="340"/>
      <c r="AL17" s="38"/>
      <c r="AM17" s="43">
        <f t="shared" si="6"/>
        <v>0.69387176129198991</v>
      </c>
      <c r="AN17" s="44">
        <f t="shared" si="7"/>
        <v>0.52711512570581309</v>
      </c>
      <c r="AO17" s="44">
        <f t="shared" si="8"/>
        <v>1.5996293365509635E-2</v>
      </c>
      <c r="AP17" s="44">
        <f t="shared" si="9"/>
        <v>0.5024213434003072</v>
      </c>
      <c r="AQ17" s="44">
        <f t="shared" si="10"/>
        <v>0.52566480673646443</v>
      </c>
      <c r="AR17" s="44">
        <f t="shared" si="11"/>
        <v>8.3969329299326101E-2</v>
      </c>
      <c r="AS17" s="44">
        <f t="shared" si="12"/>
        <v>0.79497967771070321</v>
      </c>
      <c r="AT17" s="44">
        <f t="shared" si="13"/>
        <v>0.80705469310728384</v>
      </c>
      <c r="AU17" s="41">
        <f t="shared" si="14"/>
        <v>0.43789860475375803</v>
      </c>
      <c r="AV17" s="42"/>
    </row>
    <row r="18" spans="1:48" ht="19.5">
      <c r="A18" s="85"/>
      <c r="B18" s="97"/>
      <c r="C18" s="116"/>
      <c r="D18" s="77" t="s">
        <v>27</v>
      </c>
      <c r="E18" s="77">
        <v>0</v>
      </c>
      <c r="F18" s="77">
        <v>5</v>
      </c>
      <c r="G18" s="77">
        <v>20</v>
      </c>
      <c r="H18" s="77">
        <v>10</v>
      </c>
      <c r="I18" s="99" t="s">
        <v>28</v>
      </c>
      <c r="J18" s="319"/>
      <c r="K18" s="72"/>
      <c r="L18" s="326"/>
      <c r="M18" s="341">
        <v>233</v>
      </c>
      <c r="N18" s="78">
        <v>229</v>
      </c>
      <c r="O18" s="342">
        <v>206</v>
      </c>
      <c r="P18" s="35"/>
      <c r="Q18" s="349">
        <f t="shared" si="0"/>
        <v>72.764162514843392</v>
      </c>
      <c r="R18" s="350">
        <f t="shared" si="1"/>
        <v>77.818492355937551</v>
      </c>
      <c r="S18" s="351">
        <f t="shared" si="2"/>
        <v>69.57790811735714</v>
      </c>
      <c r="T18" s="35"/>
      <c r="U18" s="358">
        <f t="shared" si="3"/>
        <v>90.697012665838557</v>
      </c>
      <c r="V18" s="359">
        <f t="shared" si="4"/>
        <v>-2.5006871628202032</v>
      </c>
      <c r="W18" s="360">
        <f t="shared" si="5"/>
        <v>11.694027198264468</v>
      </c>
      <c r="X18" s="86"/>
      <c r="Y18" s="340"/>
      <c r="AL18" s="38"/>
      <c r="AM18" s="43">
        <f t="shared" si="6"/>
        <v>0.81484657221610124</v>
      </c>
      <c r="AN18" s="44">
        <f t="shared" si="7"/>
        <v>0.78353779152619352</v>
      </c>
      <c r="AO18" s="44">
        <f t="shared" si="8"/>
        <v>0.61720656241965111</v>
      </c>
      <c r="AP18" s="44">
        <f t="shared" si="9"/>
        <v>0.76555980214886732</v>
      </c>
      <c r="AQ18" s="44">
        <f t="shared" si="10"/>
        <v>0.77818492355937552</v>
      </c>
      <c r="AR18" s="44">
        <f t="shared" si="11"/>
        <v>0.63901534782617253</v>
      </c>
      <c r="AS18" s="44">
        <f t="shared" si="12"/>
        <v>0.91480045900055407</v>
      </c>
      <c r="AT18" s="44">
        <f t="shared" si="13"/>
        <v>0.91980183332619447</v>
      </c>
      <c r="AU18" s="41">
        <f t="shared" si="14"/>
        <v>0.86133169733487214</v>
      </c>
      <c r="AV18" s="42"/>
    </row>
    <row r="19" spans="1:48" ht="19.5">
      <c r="A19" s="85"/>
      <c r="B19" s="97"/>
      <c r="C19" s="117"/>
      <c r="D19" s="77" t="s">
        <v>29</v>
      </c>
      <c r="E19" s="77">
        <v>0</v>
      </c>
      <c r="F19" s="77">
        <v>10</v>
      </c>
      <c r="G19" s="77">
        <v>40</v>
      </c>
      <c r="H19" s="77">
        <v>10</v>
      </c>
      <c r="I19" s="99" t="s">
        <v>30</v>
      </c>
      <c r="J19" s="319"/>
      <c r="K19" s="72"/>
      <c r="L19" s="326"/>
      <c r="M19" s="341">
        <v>222</v>
      </c>
      <c r="N19" s="78">
        <v>208</v>
      </c>
      <c r="O19" s="342">
        <v>159</v>
      </c>
      <c r="P19" s="35"/>
      <c r="Q19" s="349">
        <f t="shared" si="0"/>
        <v>58.938084334272673</v>
      </c>
      <c r="R19" s="350">
        <f t="shared" si="1"/>
        <v>63.144549012680642</v>
      </c>
      <c r="S19" s="351">
        <f t="shared" si="2"/>
        <v>41.882634850166014</v>
      </c>
      <c r="T19" s="35"/>
      <c r="U19" s="358">
        <f t="shared" si="3"/>
        <v>83.51837542689519</v>
      </c>
      <c r="V19" s="359">
        <f t="shared" si="4"/>
        <v>-2.585996015203762</v>
      </c>
      <c r="W19" s="360">
        <f t="shared" si="5"/>
        <v>26.130868661680061</v>
      </c>
      <c r="X19" s="86"/>
      <c r="Y19" s="340"/>
      <c r="AL19" s="38"/>
      <c r="AM19" s="43">
        <f t="shared" si="6"/>
        <v>0.73046074009035356</v>
      </c>
      <c r="AN19" s="44">
        <f t="shared" si="7"/>
        <v>0.63075713634614672</v>
      </c>
      <c r="AO19" s="44">
        <f t="shared" si="8"/>
        <v>0.3467040563550296</v>
      </c>
      <c r="AP19" s="44">
        <f t="shared" si="9"/>
        <v>0.62009410433020162</v>
      </c>
      <c r="AQ19" s="44">
        <f t="shared" si="10"/>
        <v>0.6314454901268064</v>
      </c>
      <c r="AR19" s="44">
        <f t="shared" si="11"/>
        <v>0.38465724539336732</v>
      </c>
      <c r="AS19" s="44">
        <f t="shared" si="12"/>
        <v>0.85274503751179243</v>
      </c>
      <c r="AT19" s="44">
        <f t="shared" si="13"/>
        <v>0.85791702954219995</v>
      </c>
      <c r="AU19" s="41">
        <f t="shared" si="14"/>
        <v>0.72726268623379964</v>
      </c>
      <c r="AV19" s="42"/>
    </row>
    <row r="20" spans="1:48" ht="19.5">
      <c r="A20" s="85"/>
      <c r="B20" s="97"/>
      <c r="C20" s="118"/>
      <c r="D20" s="77" t="s">
        <v>31</v>
      </c>
      <c r="E20" s="77">
        <v>0</v>
      </c>
      <c r="F20" s="77">
        <v>5</v>
      </c>
      <c r="G20" s="77">
        <v>30</v>
      </c>
      <c r="H20" s="77">
        <v>10</v>
      </c>
      <c r="I20" s="99" t="s">
        <v>32</v>
      </c>
      <c r="J20" s="319"/>
      <c r="K20" s="72"/>
      <c r="L20" s="326"/>
      <c r="M20" s="341">
        <v>234</v>
      </c>
      <c r="N20" s="78">
        <v>222</v>
      </c>
      <c r="O20" s="342">
        <v>189</v>
      </c>
      <c r="P20" s="35"/>
      <c r="Q20" s="349">
        <f t="shared" si="0"/>
        <v>69.238268418365323</v>
      </c>
      <c r="R20" s="350">
        <f t="shared" si="1"/>
        <v>73.409100406299686</v>
      </c>
      <c r="S20" s="351">
        <f t="shared" si="2"/>
        <v>58.664238075123293</v>
      </c>
      <c r="T20" s="35"/>
      <c r="U20" s="358">
        <f t="shared" si="3"/>
        <v>88.642463808378153</v>
      </c>
      <c r="V20" s="359">
        <f t="shared" si="4"/>
        <v>-1.1555247021187709</v>
      </c>
      <c r="W20" s="360">
        <f t="shared" si="5"/>
        <v>17.675491887411155</v>
      </c>
      <c r="X20" s="86"/>
      <c r="Y20" s="340"/>
      <c r="AL20" s="38"/>
      <c r="AM20" s="43">
        <f t="shared" si="6"/>
        <v>0.82278575439628354</v>
      </c>
      <c r="AN20" s="44">
        <f t="shared" si="7"/>
        <v>0.73046074009035356</v>
      </c>
      <c r="AO20" s="44">
        <f t="shared" si="8"/>
        <v>0.50888132085493376</v>
      </c>
      <c r="AP20" s="44">
        <f t="shared" si="9"/>
        <v>0.72846348036619069</v>
      </c>
      <c r="AQ20" s="44">
        <f t="shared" si="10"/>
        <v>0.73409100406299688</v>
      </c>
      <c r="AR20" s="44">
        <f t="shared" si="11"/>
        <v>0.53878234504122124</v>
      </c>
      <c r="AS20" s="44">
        <f t="shared" si="12"/>
        <v>0.89977915584040169</v>
      </c>
      <c r="AT20" s="44">
        <f t="shared" si="13"/>
        <v>0.90209020524463923</v>
      </c>
      <c r="AU20" s="41">
        <f t="shared" si="14"/>
        <v>0.81371274580758346</v>
      </c>
      <c r="AV20" s="42"/>
    </row>
    <row r="21" spans="1:48" ht="19.5">
      <c r="A21" s="85"/>
      <c r="B21" s="97"/>
      <c r="C21" s="119"/>
      <c r="D21" s="77" t="s">
        <v>33</v>
      </c>
      <c r="E21" s="77">
        <v>10</v>
      </c>
      <c r="F21" s="77">
        <v>0</v>
      </c>
      <c r="G21" s="77">
        <v>90</v>
      </c>
      <c r="H21" s="77">
        <v>0</v>
      </c>
      <c r="I21" s="99" t="s">
        <v>34</v>
      </c>
      <c r="J21" s="319"/>
      <c r="K21" s="72"/>
      <c r="L21" s="326"/>
      <c r="M21" s="341">
        <v>234</v>
      </c>
      <c r="N21" s="78">
        <v>240</v>
      </c>
      <c r="O21" s="342">
        <v>68</v>
      </c>
      <c r="P21" s="35"/>
      <c r="Q21" s="349">
        <f t="shared" si="0"/>
        <v>66.135160708800484</v>
      </c>
      <c r="R21" s="350">
        <f t="shared" si="1"/>
        <v>80.229956709542463</v>
      </c>
      <c r="S21" s="351">
        <f t="shared" si="2"/>
        <v>17.469078706495427</v>
      </c>
      <c r="T21" s="35"/>
      <c r="U21" s="358">
        <f t="shared" si="3"/>
        <v>91.787940804409658</v>
      </c>
      <c r="V21" s="359">
        <f t="shared" si="4"/>
        <v>-21.537621831130892</v>
      </c>
      <c r="W21" s="360">
        <f t="shared" si="5"/>
        <v>77.165362752457597</v>
      </c>
      <c r="X21" s="86"/>
      <c r="Y21" s="340"/>
      <c r="AL21" s="38"/>
      <c r="AM21" s="43">
        <f t="shared" si="6"/>
        <v>0.82278575439628354</v>
      </c>
      <c r="AN21" s="44">
        <f t="shared" si="7"/>
        <v>0.87136711919879717</v>
      </c>
      <c r="AO21" s="44">
        <f t="shared" si="8"/>
        <v>5.7805430191067216E-2</v>
      </c>
      <c r="AP21" s="44">
        <f t="shared" si="9"/>
        <v>0.69581534092396902</v>
      </c>
      <c r="AQ21" s="44">
        <f t="shared" si="10"/>
        <v>0.8022995670954246</v>
      </c>
      <c r="AR21" s="44">
        <f t="shared" si="11"/>
        <v>0.16043899145408766</v>
      </c>
      <c r="AS21" s="44">
        <f t="shared" si="12"/>
        <v>0.88613114258264902</v>
      </c>
      <c r="AT21" s="44">
        <f t="shared" si="13"/>
        <v>0.92920638624491081</v>
      </c>
      <c r="AU21" s="41">
        <f t="shared" si="14"/>
        <v>0.54337957248262281</v>
      </c>
      <c r="AV21" s="42"/>
    </row>
    <row r="22" spans="1:48" ht="19.5">
      <c r="A22" s="85"/>
      <c r="B22" s="97"/>
      <c r="C22" s="120"/>
      <c r="D22" s="77" t="s">
        <v>35</v>
      </c>
      <c r="E22" s="77">
        <v>0</v>
      </c>
      <c r="F22" s="77">
        <v>30</v>
      </c>
      <c r="G22" s="77">
        <v>70</v>
      </c>
      <c r="H22" s="77">
        <v>0</v>
      </c>
      <c r="I22" s="99" t="s">
        <v>36</v>
      </c>
      <c r="J22" s="319"/>
      <c r="K22" s="72"/>
      <c r="L22" s="326"/>
      <c r="M22" s="341">
        <v>244</v>
      </c>
      <c r="N22" s="78">
        <v>183</v>
      </c>
      <c r="O22" s="342">
        <v>82</v>
      </c>
      <c r="P22" s="35"/>
      <c r="Q22" s="349">
        <f t="shared" si="0"/>
        <v>55.764703752515722</v>
      </c>
      <c r="R22" s="350">
        <f t="shared" si="1"/>
        <v>53.709265419410237</v>
      </c>
      <c r="S22" s="351">
        <f t="shared" si="2"/>
        <v>15.41045040793054</v>
      </c>
      <c r="T22" s="35"/>
      <c r="U22" s="358">
        <f t="shared" si="3"/>
        <v>78.291901406200196</v>
      </c>
      <c r="V22" s="359">
        <f t="shared" si="4"/>
        <v>12.147969760673671</v>
      </c>
      <c r="W22" s="360">
        <f t="shared" si="5"/>
        <v>58.344881541580683</v>
      </c>
      <c r="X22" s="86"/>
      <c r="Y22" s="340"/>
      <c r="AL22" s="38"/>
      <c r="AM22" s="43">
        <f t="shared" si="6"/>
        <v>0.90466117439114957</v>
      </c>
      <c r="AN22" s="44">
        <f t="shared" si="7"/>
        <v>0.47353149614800955</v>
      </c>
      <c r="AO22" s="44">
        <f t="shared" si="8"/>
        <v>8.437621154414883E-2</v>
      </c>
      <c r="AP22" s="44">
        <f t="shared" si="9"/>
        <v>0.58670661622687437</v>
      </c>
      <c r="AQ22" s="44">
        <f t="shared" si="10"/>
        <v>0.53709265419410235</v>
      </c>
      <c r="AR22" s="44">
        <f t="shared" si="11"/>
        <v>0.14153219885501447</v>
      </c>
      <c r="AS22" s="44">
        <f t="shared" si="12"/>
        <v>0.83715715854031458</v>
      </c>
      <c r="AT22" s="44">
        <f t="shared" si="13"/>
        <v>0.81286121901896724</v>
      </c>
      <c r="AU22" s="41">
        <f t="shared" si="14"/>
        <v>0.52113681131106382</v>
      </c>
      <c r="AV22" s="42"/>
    </row>
    <row r="23" spans="1:48" ht="19.5">
      <c r="A23" s="85"/>
      <c r="B23" s="97"/>
      <c r="C23" s="121"/>
      <c r="D23" s="77" t="s">
        <v>37</v>
      </c>
      <c r="E23" s="77">
        <v>0</v>
      </c>
      <c r="F23" s="77">
        <v>0</v>
      </c>
      <c r="G23" s="77">
        <v>80</v>
      </c>
      <c r="H23" s="77">
        <v>0</v>
      </c>
      <c r="I23" s="99" t="s">
        <v>38</v>
      </c>
      <c r="J23" s="319"/>
      <c r="K23" s="72"/>
      <c r="L23" s="326"/>
      <c r="M23" s="341">
        <v>243</v>
      </c>
      <c r="N23" s="78">
        <v>224</v>
      </c>
      <c r="O23" s="342">
        <v>59</v>
      </c>
      <c r="P23" s="35"/>
      <c r="Q23" s="349">
        <f t="shared" si="0"/>
        <v>64.407219944407373</v>
      </c>
      <c r="R23" s="350">
        <f t="shared" si="1"/>
        <v>72.681762430300751</v>
      </c>
      <c r="S23" s="351">
        <f t="shared" si="2"/>
        <v>14.77203256060908</v>
      </c>
      <c r="T23" s="35"/>
      <c r="U23" s="358">
        <f t="shared" si="3"/>
        <v>88.295716616407006</v>
      </c>
      <c r="V23" s="359">
        <f t="shared" si="4"/>
        <v>-10.377753242701015</v>
      </c>
      <c r="W23" s="360">
        <f t="shared" si="5"/>
        <v>77.052481000239666</v>
      </c>
      <c r="X23" s="86"/>
      <c r="Y23" s="340"/>
      <c r="AL23" s="38"/>
      <c r="AM23" s="43">
        <f t="shared" si="6"/>
        <v>0.89626935337426639</v>
      </c>
      <c r="AN23" s="44">
        <f t="shared" si="7"/>
        <v>0.74540420954038744</v>
      </c>
      <c r="AO23" s="44">
        <f t="shared" si="8"/>
        <v>4.3735029256973472E-2</v>
      </c>
      <c r="AP23" s="44">
        <f t="shared" si="9"/>
        <v>0.67763548501696402</v>
      </c>
      <c r="AQ23" s="44">
        <f t="shared" si="10"/>
        <v>0.72681762430300756</v>
      </c>
      <c r="AR23" s="44">
        <f t="shared" si="11"/>
        <v>0.13566886070928502</v>
      </c>
      <c r="AS23" s="44">
        <f t="shared" si="12"/>
        <v>0.87834549882845148</v>
      </c>
      <c r="AT23" s="44">
        <f t="shared" si="13"/>
        <v>0.89910100531385351</v>
      </c>
      <c r="AU23" s="41">
        <f t="shared" si="14"/>
        <v>0.51383860031265516</v>
      </c>
      <c r="AV23" s="42"/>
    </row>
    <row r="24" spans="1:48" ht="19.5">
      <c r="A24" s="85"/>
      <c r="B24" s="97"/>
      <c r="C24" s="122"/>
      <c r="D24" s="77" t="s">
        <v>39</v>
      </c>
      <c r="E24" s="77">
        <v>5</v>
      </c>
      <c r="F24" s="77">
        <v>20</v>
      </c>
      <c r="G24" s="77">
        <v>40</v>
      </c>
      <c r="H24" s="77">
        <v>40</v>
      </c>
      <c r="I24" s="99" t="s">
        <v>40</v>
      </c>
      <c r="J24" s="319"/>
      <c r="K24" s="72"/>
      <c r="L24" s="326"/>
      <c r="M24" s="341">
        <v>164</v>
      </c>
      <c r="N24" s="78">
        <v>149</v>
      </c>
      <c r="O24" s="342">
        <v>125</v>
      </c>
      <c r="P24" s="35"/>
      <c r="Q24" s="349">
        <f t="shared" si="0"/>
        <v>29.758959222907301</v>
      </c>
      <c r="R24" s="350">
        <f t="shared" si="1"/>
        <v>30.868073740234831</v>
      </c>
      <c r="S24" s="351">
        <f t="shared" si="2"/>
        <v>23.791704646650786</v>
      </c>
      <c r="T24" s="35"/>
      <c r="U24" s="358">
        <f t="shared" si="3"/>
        <v>62.396107347009746</v>
      </c>
      <c r="V24" s="359">
        <f t="shared" si="4"/>
        <v>1.6039854728591152</v>
      </c>
      <c r="W24" s="360">
        <f t="shared" si="5"/>
        <v>14.703215953082815</v>
      </c>
      <c r="X24" s="86"/>
      <c r="Y24" s="340"/>
      <c r="AL24" s="38"/>
      <c r="AM24" s="43">
        <f t="shared" si="6"/>
        <v>0.37123768047414912</v>
      </c>
      <c r="AN24" s="44">
        <f t="shared" si="7"/>
        <v>0.3005437944157765</v>
      </c>
      <c r="AO24" s="44">
        <f t="shared" si="8"/>
        <v>0.2050787363903169</v>
      </c>
      <c r="AP24" s="44">
        <f t="shared" si="9"/>
        <v>0.31309730157613919</v>
      </c>
      <c r="AQ24" s="44">
        <f t="shared" si="10"/>
        <v>0.3086807374023483</v>
      </c>
      <c r="AR24" s="44">
        <f t="shared" si="11"/>
        <v>0.21850706397372213</v>
      </c>
      <c r="AS24" s="44">
        <f t="shared" si="12"/>
        <v>0.67903648255787119</v>
      </c>
      <c r="AT24" s="44">
        <f t="shared" si="13"/>
        <v>0.67582851161215296</v>
      </c>
      <c r="AU24" s="41">
        <f t="shared" si="14"/>
        <v>0.60231243184673888</v>
      </c>
      <c r="AV24" s="42"/>
    </row>
    <row r="25" spans="1:48" ht="19.5">
      <c r="A25" s="85"/>
      <c r="B25" s="97"/>
      <c r="C25" s="123"/>
      <c r="D25" s="77" t="s">
        <v>41</v>
      </c>
      <c r="E25" s="77">
        <v>1</v>
      </c>
      <c r="F25" s="77">
        <v>5</v>
      </c>
      <c r="G25" s="77">
        <v>30</v>
      </c>
      <c r="H25" s="77">
        <v>40</v>
      </c>
      <c r="I25" s="99" t="s">
        <v>42</v>
      </c>
      <c r="J25" s="319"/>
      <c r="K25" s="72"/>
      <c r="L25" s="326"/>
      <c r="M25" s="341">
        <v>154</v>
      </c>
      <c r="N25" s="78">
        <v>148</v>
      </c>
      <c r="O25" s="342">
        <v>100</v>
      </c>
      <c r="P25" s="35"/>
      <c r="Q25" s="349">
        <f t="shared" si="0"/>
        <v>26.216580639429488</v>
      </c>
      <c r="R25" s="350">
        <f t="shared" si="1"/>
        <v>28.969933805982635</v>
      </c>
      <c r="S25" s="351">
        <f t="shared" si="2"/>
        <v>16.266586106912271</v>
      </c>
      <c r="T25" s="35"/>
      <c r="U25" s="358">
        <f t="shared" si="3"/>
        <v>60.755084978529837</v>
      </c>
      <c r="V25" s="359">
        <f t="shared" si="4"/>
        <v>-5.3671976577842067</v>
      </c>
      <c r="W25" s="360">
        <f t="shared" si="5"/>
        <v>26.213535097699925</v>
      </c>
      <c r="X25" s="86"/>
      <c r="Y25" s="340"/>
      <c r="AL25" s="38"/>
      <c r="AM25" s="43">
        <f t="shared" si="6"/>
        <v>0.32314320911295075</v>
      </c>
      <c r="AN25" s="44">
        <f t="shared" si="7"/>
        <v>0.29613827079832111</v>
      </c>
      <c r="AO25" s="44">
        <f t="shared" si="8"/>
        <v>0.12743768043564743</v>
      </c>
      <c r="AP25" s="44">
        <f t="shared" si="9"/>
        <v>0.27582754468241488</v>
      </c>
      <c r="AQ25" s="44">
        <f t="shared" si="10"/>
        <v>0.28969933805982634</v>
      </c>
      <c r="AR25" s="44">
        <f t="shared" si="11"/>
        <v>0.14939509479819874</v>
      </c>
      <c r="AS25" s="44">
        <f t="shared" si="12"/>
        <v>0.65094737174072326</v>
      </c>
      <c r="AT25" s="44">
        <f t="shared" si="13"/>
        <v>0.66168176705629167</v>
      </c>
      <c r="AU25" s="41">
        <f t="shared" si="14"/>
        <v>0.53061409156779205</v>
      </c>
      <c r="AV25" s="42"/>
    </row>
    <row r="26" spans="1:48" ht="19.5">
      <c r="A26" s="85"/>
      <c r="B26" s="97"/>
      <c r="C26" s="124"/>
      <c r="D26" s="77" t="s">
        <v>43</v>
      </c>
      <c r="E26" s="77">
        <v>0</v>
      </c>
      <c r="F26" s="77">
        <v>10</v>
      </c>
      <c r="G26" s="77">
        <v>100</v>
      </c>
      <c r="H26" s="77">
        <v>0</v>
      </c>
      <c r="I26" s="99" t="s">
        <v>44</v>
      </c>
      <c r="J26" s="319"/>
      <c r="K26" s="72"/>
      <c r="L26" s="326"/>
      <c r="M26" s="341">
        <v>238</v>
      </c>
      <c r="N26" s="78">
        <v>201</v>
      </c>
      <c r="O26" s="342">
        <v>0</v>
      </c>
      <c r="P26" s="35"/>
      <c r="Q26" s="349">
        <f t="shared" ref="Q26:Q89" si="15">AM26*41.24+AN26*35.76+AO26*18.05</f>
        <v>56.146539382831435</v>
      </c>
      <c r="R26" s="350">
        <f t="shared" ref="R26:R89" si="16">AM26*21.26+AN26*71.52+AO26*7.22</f>
        <v>59.950431296297268</v>
      </c>
      <c r="S26" s="351">
        <f t="shared" ref="S26:S89" si="17">AM26*1.93+AN26*11.92+AO26*95.05</f>
        <v>8.6123504749424473</v>
      </c>
      <c r="T26" s="35"/>
      <c r="U26" s="358">
        <f t="shared" ref="U26:U89" si="18">(116*AT26)-16</f>
        <v>81.81123890641814</v>
      </c>
      <c r="V26" s="359">
        <f t="shared" ref="V26:V89" si="19">500*(AS26-AT26)</f>
        <v>-2.0683881018689343</v>
      </c>
      <c r="W26" s="360">
        <f t="shared" ref="W26:W89" si="20">200*(AT26-AU26)</f>
        <v>82.788043824391593</v>
      </c>
      <c r="X26" s="86"/>
      <c r="Y26" s="340"/>
      <c r="AL26" s="38"/>
      <c r="AM26" s="43">
        <f t="shared" si="6"/>
        <v>0.85499260812423383</v>
      </c>
      <c r="AN26" s="44">
        <f t="shared" si="7"/>
        <v>0.5840784178911641</v>
      </c>
      <c r="AO26" s="44">
        <f t="shared" si="8"/>
        <v>0</v>
      </c>
      <c r="AP26" s="44">
        <f t="shared" si="9"/>
        <v>0.59072395112766773</v>
      </c>
      <c r="AQ26" s="44">
        <f t="shared" si="10"/>
        <v>0.59950431296297269</v>
      </c>
      <c r="AR26" s="44">
        <f t="shared" si="11"/>
        <v>7.9097292276502737E-2</v>
      </c>
      <c r="AS26" s="44">
        <f t="shared" si="12"/>
        <v>0.83906355919641851</v>
      </c>
      <c r="AT26" s="44">
        <f t="shared" si="13"/>
        <v>0.84320033540015638</v>
      </c>
      <c r="AU26" s="41">
        <f t="shared" si="14"/>
        <v>0.42926011627819843</v>
      </c>
      <c r="AV26" s="42"/>
    </row>
    <row r="27" spans="1:48" ht="19.5">
      <c r="A27" s="85"/>
      <c r="B27" s="97"/>
      <c r="C27" s="125"/>
      <c r="D27" s="77" t="s">
        <v>45</v>
      </c>
      <c r="E27" s="77">
        <v>0</v>
      </c>
      <c r="F27" s="77">
        <v>10</v>
      </c>
      <c r="G27" s="77">
        <v>90</v>
      </c>
      <c r="H27" s="77">
        <v>0</v>
      </c>
      <c r="I27" s="99" t="s">
        <v>46</v>
      </c>
      <c r="J27" s="319"/>
      <c r="K27" s="72"/>
      <c r="L27" s="326"/>
      <c r="M27" s="341">
        <v>240</v>
      </c>
      <c r="N27" s="78">
        <v>202</v>
      </c>
      <c r="O27" s="342">
        <v>0</v>
      </c>
      <c r="P27" s="35"/>
      <c r="Q27" s="349">
        <f t="shared" si="15"/>
        <v>57.055709747033887</v>
      </c>
      <c r="R27" s="350">
        <f t="shared" si="16"/>
        <v>60.766324456717399</v>
      </c>
      <c r="S27" s="351">
        <f t="shared" si="17"/>
        <v>8.7219151238121739</v>
      </c>
      <c r="T27" s="35"/>
      <c r="U27" s="358">
        <f t="shared" si="18"/>
        <v>82.252960531385369</v>
      </c>
      <c r="V27" s="359">
        <f t="shared" si="19"/>
        <v>-1.720008103654469</v>
      </c>
      <c r="W27" s="360">
        <f t="shared" si="20"/>
        <v>83.187101613459618</v>
      </c>
      <c r="X27" s="86"/>
      <c r="Y27" s="340"/>
      <c r="AL27" s="38"/>
      <c r="AM27" s="43">
        <f t="shared" si="6"/>
        <v>0.87136711919879717</v>
      </c>
      <c r="AN27" s="44">
        <f t="shared" si="7"/>
        <v>0.59061884091933692</v>
      </c>
      <c r="AO27" s="44">
        <f t="shared" si="8"/>
        <v>0</v>
      </c>
      <c r="AP27" s="44">
        <f t="shared" si="9"/>
        <v>0.60028943309135363</v>
      </c>
      <c r="AQ27" s="44">
        <f t="shared" si="10"/>
        <v>0.60766324456717402</v>
      </c>
      <c r="AR27" s="44">
        <f t="shared" si="11"/>
        <v>8.0103552655714616E-2</v>
      </c>
      <c r="AS27" s="44">
        <f t="shared" si="12"/>
        <v>0.84356826423566844</v>
      </c>
      <c r="AT27" s="44">
        <f t="shared" si="13"/>
        <v>0.84700828044297738</v>
      </c>
      <c r="AU27" s="41">
        <f t="shared" si="14"/>
        <v>0.43107277237567931</v>
      </c>
      <c r="AV27" s="42"/>
    </row>
    <row r="28" spans="1:48" ht="19.5">
      <c r="A28" s="85"/>
      <c r="B28" s="97"/>
      <c r="C28" s="126"/>
      <c r="D28" s="77" t="s">
        <v>47</v>
      </c>
      <c r="E28" s="77">
        <v>30</v>
      </c>
      <c r="F28" s="77">
        <v>40</v>
      </c>
      <c r="G28" s="77">
        <v>70</v>
      </c>
      <c r="H28" s="77">
        <v>10</v>
      </c>
      <c r="I28" s="99" t="s">
        <v>48</v>
      </c>
      <c r="J28" s="319"/>
      <c r="K28" s="72"/>
      <c r="L28" s="326"/>
      <c r="M28" s="341">
        <v>184</v>
      </c>
      <c r="N28" s="78">
        <v>156</v>
      </c>
      <c r="O28" s="342">
        <v>80</v>
      </c>
      <c r="P28" s="35"/>
      <c r="Q28" s="349">
        <f t="shared" si="15"/>
        <v>33.103599047493624</v>
      </c>
      <c r="R28" s="350">
        <f t="shared" si="16"/>
        <v>34.546468074872784</v>
      </c>
      <c r="S28" s="351">
        <f t="shared" si="17"/>
        <v>12.512804187521265</v>
      </c>
      <c r="T28" s="35"/>
      <c r="U28" s="358">
        <f t="shared" si="18"/>
        <v>65.394027814449913</v>
      </c>
      <c r="V28" s="359">
        <f t="shared" si="19"/>
        <v>0.95268564862571736</v>
      </c>
      <c r="W28" s="360">
        <f t="shared" si="20"/>
        <v>43.09828426482035</v>
      </c>
      <c r="X28" s="86"/>
      <c r="Y28" s="340"/>
      <c r="AL28" s="38"/>
      <c r="AM28" s="43">
        <f t="shared" si="6"/>
        <v>0.4793201831008268</v>
      </c>
      <c r="AN28" s="44">
        <f t="shared" si="7"/>
        <v>0.33245153634617935</v>
      </c>
      <c r="AO28" s="44">
        <f t="shared" si="8"/>
        <v>8.0219820314468296E-2</v>
      </c>
      <c r="AP28" s="44">
        <f t="shared" si="9"/>
        <v>0.34828662711599129</v>
      </c>
      <c r="AQ28" s="44">
        <f t="shared" si="10"/>
        <v>0.34546468074872783</v>
      </c>
      <c r="AR28" s="44">
        <f t="shared" si="11"/>
        <v>0.11491972289082103</v>
      </c>
      <c r="AS28" s="44">
        <f t="shared" si="12"/>
        <v>0.70357802487009558</v>
      </c>
      <c r="AT28" s="44">
        <f t="shared" si="13"/>
        <v>0.70167265357284414</v>
      </c>
      <c r="AU28" s="41">
        <f t="shared" si="14"/>
        <v>0.48618123224874238</v>
      </c>
      <c r="AV28" s="42"/>
    </row>
    <row r="29" spans="1:48" ht="19.5">
      <c r="A29" s="85"/>
      <c r="B29" s="97"/>
      <c r="C29" s="127"/>
      <c r="D29" s="77" t="s">
        <v>49</v>
      </c>
      <c r="E29" s="77">
        <v>0</v>
      </c>
      <c r="F29" s="77">
        <v>0</v>
      </c>
      <c r="G29" s="77">
        <v>100</v>
      </c>
      <c r="H29" s="77">
        <v>0</v>
      </c>
      <c r="I29" s="99" t="s">
        <v>50</v>
      </c>
      <c r="J29" s="319"/>
      <c r="K29" s="72"/>
      <c r="L29" s="326"/>
      <c r="M29" s="341">
        <v>245</v>
      </c>
      <c r="N29" s="78">
        <v>255</v>
      </c>
      <c r="O29" s="342">
        <v>0</v>
      </c>
      <c r="P29" s="35"/>
      <c r="Q29" s="349">
        <f t="shared" si="15"/>
        <v>73.416188399960618</v>
      </c>
      <c r="R29" s="350">
        <f t="shared" si="16"/>
        <v>90.932477337128091</v>
      </c>
      <c r="S29" s="351">
        <f t="shared" si="17"/>
        <v>13.6822803979613</v>
      </c>
      <c r="T29" s="35"/>
      <c r="U29" s="358">
        <f t="shared" si="18"/>
        <v>96.382234664344182</v>
      </c>
      <c r="V29" s="359">
        <f t="shared" si="19"/>
        <v>-25.643789411112838</v>
      </c>
      <c r="W29" s="360">
        <f t="shared" si="20"/>
        <v>93.586678403511556</v>
      </c>
      <c r="X29" s="86"/>
      <c r="Y29" s="340"/>
      <c r="AL29" s="38"/>
      <c r="AM29" s="43">
        <f t="shared" si="6"/>
        <v>0.9130986517934192</v>
      </c>
      <c r="AN29" s="44">
        <f t="shared" si="7"/>
        <v>1</v>
      </c>
      <c r="AO29" s="44">
        <f t="shared" si="8"/>
        <v>0</v>
      </c>
      <c r="AP29" s="44">
        <f t="shared" si="9"/>
        <v>0.77241983860574892</v>
      </c>
      <c r="AQ29" s="44">
        <f t="shared" si="10"/>
        <v>0.90932477337128093</v>
      </c>
      <c r="AR29" s="44">
        <f t="shared" si="11"/>
        <v>0.12566039141060864</v>
      </c>
      <c r="AS29" s="44">
        <f t="shared" si="12"/>
        <v>0.91752478897384482</v>
      </c>
      <c r="AT29" s="44">
        <f t="shared" si="13"/>
        <v>0.96881236779607049</v>
      </c>
      <c r="AU29" s="41">
        <f t="shared" si="14"/>
        <v>0.5008789757785127</v>
      </c>
      <c r="AV29" s="42"/>
    </row>
    <row r="30" spans="1:48" ht="19.5">
      <c r="A30" s="85"/>
      <c r="B30" s="97"/>
      <c r="C30" s="128"/>
      <c r="D30" s="77" t="s">
        <v>51</v>
      </c>
      <c r="E30" s="77">
        <v>10</v>
      </c>
      <c r="F30" s="77">
        <v>20</v>
      </c>
      <c r="G30" s="77">
        <v>90</v>
      </c>
      <c r="H30" s="77">
        <v>40</v>
      </c>
      <c r="I30" s="99" t="s">
        <v>52</v>
      </c>
      <c r="J30" s="319"/>
      <c r="K30" s="72"/>
      <c r="L30" s="326"/>
      <c r="M30" s="341">
        <v>163</v>
      </c>
      <c r="N30" s="78">
        <v>140</v>
      </c>
      <c r="O30" s="342">
        <v>21</v>
      </c>
      <c r="P30" s="35"/>
      <c r="Q30" s="349">
        <f t="shared" si="15"/>
        <v>24.617698084138311</v>
      </c>
      <c r="R30" s="350">
        <f t="shared" si="16"/>
        <v>26.596840220307293</v>
      </c>
      <c r="S30" s="351">
        <f t="shared" si="17"/>
        <v>4.5456783429683876</v>
      </c>
      <c r="T30" s="35"/>
      <c r="U30" s="358">
        <f t="shared" si="18"/>
        <v>58.599285975070373</v>
      </c>
      <c r="V30" s="359">
        <f t="shared" si="19"/>
        <v>-2.8308259970321048</v>
      </c>
      <c r="W30" s="360">
        <f t="shared" si="20"/>
        <v>59.23808875652842</v>
      </c>
      <c r="X30" s="86"/>
      <c r="Y30" s="340"/>
      <c r="AL30" s="38"/>
      <c r="AM30" s="43">
        <f t="shared" si="6"/>
        <v>0.36625259559883949</v>
      </c>
      <c r="AN30" s="44">
        <f t="shared" si="7"/>
        <v>0.26225065752969623</v>
      </c>
      <c r="AO30" s="44">
        <f t="shared" si="8"/>
        <v>7.4990320432261753E-3</v>
      </c>
      <c r="AP30" s="44">
        <f t="shared" si="9"/>
        <v>0.25900552446829794</v>
      </c>
      <c r="AQ30" s="44">
        <f t="shared" si="10"/>
        <v>0.26596840220307294</v>
      </c>
      <c r="AR30" s="44">
        <f t="shared" si="11"/>
        <v>4.1748283414016769E-2</v>
      </c>
      <c r="AS30" s="44">
        <f t="shared" si="12"/>
        <v>0.63743564089447347</v>
      </c>
      <c r="AT30" s="44">
        <f t="shared" si="13"/>
        <v>0.64309729288853767</v>
      </c>
      <c r="AU30" s="41">
        <f t="shared" si="14"/>
        <v>0.34690684910589559</v>
      </c>
      <c r="AV30" s="42"/>
    </row>
    <row r="31" spans="1:48" ht="19.5">
      <c r="A31" s="85"/>
      <c r="B31" s="97"/>
      <c r="C31" s="129"/>
      <c r="D31" s="77" t="s">
        <v>53</v>
      </c>
      <c r="E31" s="77">
        <v>0</v>
      </c>
      <c r="F31" s="77">
        <v>30</v>
      </c>
      <c r="G31" s="77">
        <v>100</v>
      </c>
      <c r="H31" s="77">
        <v>0</v>
      </c>
      <c r="I31" s="99" t="s">
        <v>54</v>
      </c>
      <c r="J31" s="319"/>
      <c r="K31" s="72"/>
      <c r="L31" s="326"/>
      <c r="M31" s="341">
        <v>255</v>
      </c>
      <c r="N31" s="78">
        <v>171</v>
      </c>
      <c r="O31" s="342">
        <v>0</v>
      </c>
      <c r="P31" s="35"/>
      <c r="Q31" s="349">
        <f t="shared" si="15"/>
        <v>55.802909977606106</v>
      </c>
      <c r="R31" s="350">
        <f t="shared" si="16"/>
        <v>50.385819955212213</v>
      </c>
      <c r="S31" s="351">
        <f t="shared" si="17"/>
        <v>6.7843033258687022</v>
      </c>
      <c r="T31" s="35"/>
      <c r="U31" s="358">
        <f t="shared" si="18"/>
        <v>76.305468881649219</v>
      </c>
      <c r="V31" s="359">
        <f t="shared" si="19"/>
        <v>20.805751060016142</v>
      </c>
      <c r="W31" s="360">
        <f t="shared" si="20"/>
        <v>79.858582624624674</v>
      </c>
      <c r="X31" s="86"/>
      <c r="Y31" s="340"/>
      <c r="AL31" s="38"/>
      <c r="AM31" s="43">
        <f t="shared" si="6"/>
        <v>1</v>
      </c>
      <c r="AN31" s="44">
        <f t="shared" si="7"/>
        <v>0.40724021190173676</v>
      </c>
      <c r="AO31" s="44">
        <f t="shared" si="8"/>
        <v>0</v>
      </c>
      <c r="AP31" s="44">
        <f t="shared" si="9"/>
        <v>0.58710858814698108</v>
      </c>
      <c r="AQ31" s="44">
        <f t="shared" si="10"/>
        <v>0.50385819955212208</v>
      </c>
      <c r="AR31" s="44">
        <f t="shared" si="11"/>
        <v>6.2308196191037189E-2</v>
      </c>
      <c r="AS31" s="44">
        <f t="shared" si="12"/>
        <v>0.83734830282390482</v>
      </c>
      <c r="AT31" s="44">
        <f t="shared" si="13"/>
        <v>0.79573680070387254</v>
      </c>
      <c r="AU31" s="41">
        <f t="shared" si="14"/>
        <v>0.39644388758074917</v>
      </c>
      <c r="AV31" s="42"/>
    </row>
    <row r="32" spans="1:48" ht="19.5">
      <c r="A32" s="85"/>
      <c r="B32" s="97"/>
      <c r="C32" s="130"/>
      <c r="D32" s="77" t="s">
        <v>55</v>
      </c>
      <c r="E32" s="77">
        <v>0</v>
      </c>
      <c r="F32" s="77">
        <v>30</v>
      </c>
      <c r="G32" s="77">
        <v>90</v>
      </c>
      <c r="H32" s="77">
        <v>10</v>
      </c>
      <c r="I32" s="99" t="s">
        <v>56</v>
      </c>
      <c r="J32" s="319"/>
      <c r="K32" s="72"/>
      <c r="L32" s="326"/>
      <c r="M32" s="341">
        <v>221</v>
      </c>
      <c r="N32" s="78">
        <v>178</v>
      </c>
      <c r="O32" s="342">
        <v>15</v>
      </c>
      <c r="P32" s="35"/>
      <c r="Q32" s="349">
        <f t="shared" si="15"/>
        <v>45.825412242968845</v>
      </c>
      <c r="R32" s="350">
        <f t="shared" si="16"/>
        <v>47.24743107681229</v>
      </c>
      <c r="S32" s="351">
        <f t="shared" si="17"/>
        <v>7.1563440657927764</v>
      </c>
      <c r="T32" s="35"/>
      <c r="U32" s="358">
        <f t="shared" si="18"/>
        <v>74.34775994809371</v>
      </c>
      <c r="V32" s="359">
        <f t="shared" si="19"/>
        <v>2.6361309102286845</v>
      </c>
      <c r="W32" s="360">
        <f t="shared" si="20"/>
        <v>75.059579014471709</v>
      </c>
      <c r="X32" s="86"/>
      <c r="Y32" s="340"/>
      <c r="AL32" s="38"/>
      <c r="AM32" s="43">
        <f t="shared" si="6"/>
        <v>0.72305512892196921</v>
      </c>
      <c r="AN32" s="44">
        <f t="shared" si="7"/>
        <v>0.44520119451622792</v>
      </c>
      <c r="AO32" s="44">
        <f t="shared" si="8"/>
        <v>4.7769534806937283E-3</v>
      </c>
      <c r="AP32" s="44">
        <f t="shared" si="9"/>
        <v>0.48213423088544455</v>
      </c>
      <c r="AQ32" s="44">
        <f t="shared" si="10"/>
        <v>0.47247431076812291</v>
      </c>
      <c r="AR32" s="44">
        <f t="shared" si="11"/>
        <v>6.5725081654553763E-2</v>
      </c>
      <c r="AS32" s="44">
        <f t="shared" si="12"/>
        <v>0.7841322613729893</v>
      </c>
      <c r="AT32" s="44">
        <f t="shared" si="13"/>
        <v>0.77885999955253193</v>
      </c>
      <c r="AU32" s="41">
        <f t="shared" si="14"/>
        <v>0.40356210448017338</v>
      </c>
      <c r="AV32" s="42"/>
    </row>
    <row r="33" spans="1:48" ht="19.5">
      <c r="A33" s="85"/>
      <c r="B33" s="97"/>
      <c r="C33" s="131"/>
      <c r="D33" s="77" t="s">
        <v>57</v>
      </c>
      <c r="E33" s="77">
        <v>0</v>
      </c>
      <c r="F33" s="77">
        <v>30</v>
      </c>
      <c r="G33" s="77">
        <v>90</v>
      </c>
      <c r="H33" s="77">
        <v>0</v>
      </c>
      <c r="I33" s="99" t="s">
        <v>58</v>
      </c>
      <c r="J33" s="319"/>
      <c r="K33" s="72"/>
      <c r="L33" s="326"/>
      <c r="M33" s="341">
        <v>250</v>
      </c>
      <c r="N33" s="78">
        <v>171</v>
      </c>
      <c r="O33" s="342">
        <v>33</v>
      </c>
      <c r="P33" s="35"/>
      <c r="Q33" s="349">
        <f t="shared" si="15"/>
        <v>54.261764750940237</v>
      </c>
      <c r="R33" s="350">
        <f t="shared" si="16"/>
        <v>49.559618919425468</v>
      </c>
      <c r="S33" s="351">
        <f t="shared" si="17"/>
        <v>8.1449011935376774</v>
      </c>
      <c r="T33" s="35"/>
      <c r="U33" s="358">
        <f t="shared" si="18"/>
        <v>75.798159792765574</v>
      </c>
      <c r="V33" s="359">
        <f t="shared" si="19"/>
        <v>19.102126247937058</v>
      </c>
      <c r="W33" s="360">
        <f t="shared" si="20"/>
        <v>74.002899688791317</v>
      </c>
      <c r="X33" s="86"/>
      <c r="Y33" s="340"/>
      <c r="AL33" s="38"/>
      <c r="AM33" s="43">
        <f t="shared" si="6"/>
        <v>0.95597335324928612</v>
      </c>
      <c r="AN33" s="44">
        <f t="shared" si="7"/>
        <v>0.40724021190173676</v>
      </c>
      <c r="AO33" s="44">
        <f t="shared" si="8"/>
        <v>1.5208514422912713E-2</v>
      </c>
      <c r="AP33" s="44">
        <f t="shared" si="9"/>
        <v>0.57089402875356654</v>
      </c>
      <c r="AQ33" s="44">
        <f t="shared" si="10"/>
        <v>0.49559618919425469</v>
      </c>
      <c r="AR33" s="44">
        <f t="shared" si="11"/>
        <v>7.4804158532899331E-2</v>
      </c>
      <c r="AS33" s="44">
        <f t="shared" si="12"/>
        <v>0.82956769898523253</v>
      </c>
      <c r="AT33" s="44">
        <f t="shared" si="13"/>
        <v>0.79136344648935841</v>
      </c>
      <c r="AU33" s="41">
        <f t="shared" si="14"/>
        <v>0.42134894804540185</v>
      </c>
      <c r="AV33" s="42"/>
    </row>
    <row r="34" spans="1:48" ht="19.5">
      <c r="A34" s="85"/>
      <c r="B34" s="97"/>
      <c r="C34" s="132"/>
      <c r="D34" s="77" t="s">
        <v>59</v>
      </c>
      <c r="E34" s="77">
        <v>0</v>
      </c>
      <c r="F34" s="77">
        <v>30</v>
      </c>
      <c r="G34" s="77">
        <v>80</v>
      </c>
      <c r="H34" s="77">
        <v>0</v>
      </c>
      <c r="I34" s="99" t="s">
        <v>60</v>
      </c>
      <c r="J34" s="319"/>
      <c r="K34" s="72"/>
      <c r="L34" s="326"/>
      <c r="M34" s="341">
        <v>237</v>
      </c>
      <c r="N34" s="78">
        <v>171</v>
      </c>
      <c r="O34" s="342">
        <v>86</v>
      </c>
      <c r="P34" s="35"/>
      <c r="Q34" s="349">
        <f t="shared" si="15"/>
        <v>51.167676324455357</v>
      </c>
      <c r="R34" s="350">
        <f t="shared" si="16"/>
        <v>47.802230568864879</v>
      </c>
      <c r="S34" s="351">
        <f t="shared" si="17"/>
        <v>15.334023081260371</v>
      </c>
      <c r="T34" s="35"/>
      <c r="U34" s="358">
        <f t="shared" si="18"/>
        <v>74.700018714344111</v>
      </c>
      <c r="V34" s="359">
        <f t="shared" si="19"/>
        <v>15.796838666106872</v>
      </c>
      <c r="W34" s="360">
        <f t="shared" si="20"/>
        <v>52.324569372049588</v>
      </c>
      <c r="X34" s="86"/>
      <c r="Y34" s="340"/>
      <c r="AL34" s="38"/>
      <c r="AM34" s="43">
        <f t="shared" si="6"/>
        <v>0.84687323150985805</v>
      </c>
      <c r="AN34" s="44">
        <f t="shared" si="7"/>
        <v>0.40724021190173676</v>
      </c>
      <c r="AO34" s="44">
        <f t="shared" si="8"/>
        <v>9.3058962846687465E-2</v>
      </c>
      <c r="AP34" s="44">
        <f t="shared" si="9"/>
        <v>0.53834078218623793</v>
      </c>
      <c r="AQ34" s="44">
        <f t="shared" si="10"/>
        <v>0.47802230568864879</v>
      </c>
      <c r="AR34" s="44">
        <f t="shared" si="11"/>
        <v>0.14083027728167272</v>
      </c>
      <c r="AS34" s="44">
        <f t="shared" si="12"/>
        <v>0.81349039038690429</v>
      </c>
      <c r="AT34" s="44">
        <f t="shared" si="13"/>
        <v>0.78189671305469055</v>
      </c>
      <c r="AU34" s="41">
        <f t="shared" si="14"/>
        <v>0.5202738661944426</v>
      </c>
      <c r="AV34" s="42"/>
    </row>
    <row r="35" spans="1:48" ht="19.5">
      <c r="A35" s="85"/>
      <c r="B35" s="97"/>
      <c r="C35" s="133"/>
      <c r="D35" s="77" t="s">
        <v>61</v>
      </c>
      <c r="E35" s="77">
        <v>16</v>
      </c>
      <c r="F35" s="77">
        <v>19</v>
      </c>
      <c r="G35" s="77">
        <v>33</v>
      </c>
      <c r="H35" s="77">
        <v>26</v>
      </c>
      <c r="I35" s="99" t="s">
        <v>62</v>
      </c>
      <c r="J35" s="319"/>
      <c r="K35" s="72"/>
      <c r="L35" s="326"/>
      <c r="M35" s="341">
        <v>162</v>
      </c>
      <c r="N35" s="78">
        <v>153</v>
      </c>
      <c r="O35" s="342">
        <v>133</v>
      </c>
      <c r="P35" s="35"/>
      <c r="Q35" s="349">
        <f t="shared" si="15"/>
        <v>30.525162392031362</v>
      </c>
      <c r="R35" s="350">
        <f t="shared" si="16"/>
        <v>32.157302912906438</v>
      </c>
      <c r="S35" s="351">
        <f t="shared" si="17"/>
        <v>26.788432514636817</v>
      </c>
      <c r="T35" s="35"/>
      <c r="U35" s="358">
        <f t="shared" si="18"/>
        <v>63.472680505265458</v>
      </c>
      <c r="V35" s="359">
        <f t="shared" si="19"/>
        <v>-0.14721619679153308</v>
      </c>
      <c r="W35" s="360">
        <f t="shared" si="20"/>
        <v>11.700318908345286</v>
      </c>
      <c r="X35" s="86"/>
      <c r="Y35" s="340"/>
      <c r="AL35" s="38"/>
      <c r="AM35" s="43">
        <f t="shared" si="6"/>
        <v>0.3613067797835095</v>
      </c>
      <c r="AN35" s="44">
        <f t="shared" si="7"/>
        <v>0.31854677812509186</v>
      </c>
      <c r="AO35" s="44">
        <f t="shared" si="8"/>
        <v>0.23455058216100524</v>
      </c>
      <c r="AP35" s="44">
        <f t="shared" ref="AP35:AP98" si="21">Q35/M$6</f>
        <v>0.32115860986702749</v>
      </c>
      <c r="AQ35" s="44">
        <f t="shared" ref="AQ35:AQ98" si="22">R35/N$6</f>
        <v>0.32157302912906438</v>
      </c>
      <c r="AR35" s="44">
        <f t="shared" ref="AR35:AR98" si="23">S35/O$6</f>
        <v>0.24602952264942018</v>
      </c>
      <c r="AS35" s="44">
        <f t="shared" si="12"/>
        <v>0.68481488230698129</v>
      </c>
      <c r="AT35" s="44">
        <f t="shared" si="13"/>
        <v>0.68510931470056435</v>
      </c>
      <c r="AU35" s="41">
        <f t="shared" si="14"/>
        <v>0.62660772015883792</v>
      </c>
      <c r="AV35" s="42"/>
    </row>
    <row r="36" spans="1:48" ht="19.5">
      <c r="A36" s="85"/>
      <c r="B36" s="97"/>
      <c r="C36" s="134"/>
      <c r="D36" s="77" t="s">
        <v>63</v>
      </c>
      <c r="E36" s="77">
        <v>33</v>
      </c>
      <c r="F36" s="77">
        <v>46</v>
      </c>
      <c r="G36" s="77">
        <v>80</v>
      </c>
      <c r="H36" s="77">
        <v>18</v>
      </c>
      <c r="I36" s="99" t="s">
        <v>64</v>
      </c>
      <c r="J36" s="319"/>
      <c r="K36" s="72"/>
      <c r="L36" s="326"/>
      <c r="M36" s="341">
        <v>146</v>
      </c>
      <c r="N36" s="78">
        <v>117</v>
      </c>
      <c r="O36" s="342">
        <v>73</v>
      </c>
      <c r="P36" s="35"/>
      <c r="Q36" s="349">
        <f t="shared" si="15"/>
        <v>19.417948095952752</v>
      </c>
      <c r="R36" s="350">
        <f t="shared" si="16"/>
        <v>19.314610998231462</v>
      </c>
      <c r="S36" s="351">
        <f t="shared" si="17"/>
        <v>9.0079862034284197</v>
      </c>
      <c r="T36" s="35"/>
      <c r="U36" s="358">
        <f t="shared" si="18"/>
        <v>51.053272436868781</v>
      </c>
      <c r="V36" s="359">
        <f t="shared" si="19"/>
        <v>5.4589741064512971</v>
      </c>
      <c r="W36" s="360">
        <f t="shared" si="20"/>
        <v>28.462070529604699</v>
      </c>
      <c r="X36" s="86"/>
      <c r="Y36" s="340"/>
      <c r="AL36" s="38"/>
      <c r="AM36" s="43">
        <f t="shared" si="6"/>
        <v>0.28744083772691742</v>
      </c>
      <c r="AN36" s="44">
        <f t="shared" si="7"/>
        <v>0.17788841598362914</v>
      </c>
      <c r="AO36" s="44">
        <f t="shared" si="8"/>
        <v>6.6625938643772864E-2</v>
      </c>
      <c r="AP36" s="44">
        <f t="shared" si="21"/>
        <v>0.20429837970638476</v>
      </c>
      <c r="AQ36" s="44">
        <f t="shared" si="22"/>
        <v>0.19314610998231463</v>
      </c>
      <c r="AR36" s="44">
        <f t="shared" si="23"/>
        <v>8.2730878129996605E-2</v>
      </c>
      <c r="AS36" s="44">
        <f t="shared" si="12"/>
        <v>0.58896340025487481</v>
      </c>
      <c r="AT36" s="44">
        <f t="shared" si="13"/>
        <v>0.57804545204197222</v>
      </c>
      <c r="AU36" s="41">
        <f t="shared" si="14"/>
        <v>0.43573509939394872</v>
      </c>
      <c r="AV36" s="42"/>
    </row>
    <row r="37" spans="1:48" ht="19.5">
      <c r="A37" s="85"/>
      <c r="B37" s="97"/>
      <c r="C37" s="135"/>
      <c r="D37" s="77" t="s">
        <v>65</v>
      </c>
      <c r="E37" s="77">
        <v>0</v>
      </c>
      <c r="F37" s="77">
        <v>40</v>
      </c>
      <c r="G37" s="77">
        <v>100</v>
      </c>
      <c r="H37" s="77">
        <v>0</v>
      </c>
      <c r="I37" s="99" t="s">
        <v>66</v>
      </c>
      <c r="J37" s="319"/>
      <c r="K37" s="72"/>
      <c r="L37" s="326"/>
      <c r="M37" s="341">
        <v>238</v>
      </c>
      <c r="N37" s="78">
        <v>162</v>
      </c>
      <c r="O37" s="342">
        <v>5</v>
      </c>
      <c r="P37" s="35"/>
      <c r="Q37" s="349">
        <f t="shared" si="15"/>
        <v>48.207618914366982</v>
      </c>
      <c r="R37" s="350">
        <f t="shared" si="16"/>
        <v>44.028761062943929</v>
      </c>
      <c r="S37" s="351">
        <f t="shared" si="17"/>
        <v>6.1011637476307889</v>
      </c>
      <c r="T37" s="35"/>
      <c r="U37" s="358">
        <f t="shared" si="18"/>
        <v>72.247716731036988</v>
      </c>
      <c r="V37" s="359">
        <f t="shared" si="19"/>
        <v>18.367378767285448</v>
      </c>
      <c r="W37" s="360">
        <f t="shared" si="20"/>
        <v>75.618448540505412</v>
      </c>
      <c r="X37" s="86"/>
      <c r="Y37" s="340"/>
      <c r="AL37" s="38"/>
      <c r="AM37" s="43">
        <f t="shared" si="6"/>
        <v>0.85499260812423383</v>
      </c>
      <c r="AN37" s="44">
        <f t="shared" si="7"/>
        <v>0.3613067797835095</v>
      </c>
      <c r="AO37" s="44">
        <f t="shared" si="8"/>
        <v>1.5176349177441874E-3</v>
      </c>
      <c r="AP37" s="44">
        <f t="shared" si="21"/>
        <v>0.50719769076737808</v>
      </c>
      <c r="AQ37" s="44">
        <f t="shared" si="22"/>
        <v>0.44028761062943927</v>
      </c>
      <c r="AR37" s="44">
        <f t="shared" si="23"/>
        <v>5.6034126058528783E-2</v>
      </c>
      <c r="AS37" s="44">
        <f t="shared" si="12"/>
        <v>0.79749093625040701</v>
      </c>
      <c r="AT37" s="44">
        <f t="shared" si="13"/>
        <v>0.76075617871583612</v>
      </c>
      <c r="AU37" s="41">
        <f t="shared" si="14"/>
        <v>0.38266393601330906</v>
      </c>
      <c r="AV37" s="42"/>
    </row>
    <row r="38" spans="1:48" ht="19.5">
      <c r="A38" s="85"/>
      <c r="B38" s="97"/>
      <c r="C38" s="136"/>
      <c r="D38" s="77" t="s">
        <v>67</v>
      </c>
      <c r="E38" s="77">
        <v>0</v>
      </c>
      <c r="F38" s="77">
        <v>50</v>
      </c>
      <c r="G38" s="77">
        <v>100</v>
      </c>
      <c r="H38" s="77">
        <v>0</v>
      </c>
      <c r="I38" s="99" t="s">
        <v>68</v>
      </c>
      <c r="J38" s="319"/>
      <c r="K38" s="72"/>
      <c r="L38" s="326"/>
      <c r="M38" s="341">
        <v>221</v>
      </c>
      <c r="N38" s="78">
        <v>121</v>
      </c>
      <c r="O38" s="342">
        <v>7</v>
      </c>
      <c r="P38" s="35"/>
      <c r="Q38" s="349">
        <f t="shared" si="15"/>
        <v>36.694516325924113</v>
      </c>
      <c r="R38" s="350">
        <f t="shared" si="16"/>
        <v>29.062236644251026</v>
      </c>
      <c r="S38" s="351">
        <f t="shared" si="17"/>
        <v>3.8765721355938529</v>
      </c>
      <c r="T38" s="35"/>
      <c r="U38" s="358">
        <f t="shared" si="18"/>
        <v>60.83651654353632</v>
      </c>
      <c r="V38" s="359">
        <f t="shared" si="19"/>
        <v>32.883172113932993</v>
      </c>
      <c r="W38" s="360">
        <f t="shared" si="20"/>
        <v>66.681797872461104</v>
      </c>
      <c r="X38" s="86"/>
      <c r="Y38" s="340"/>
      <c r="AL38" s="38"/>
      <c r="AM38" s="43">
        <f t="shared" si="6"/>
        <v>0.72305512892196921</v>
      </c>
      <c r="AN38" s="44">
        <f t="shared" si="7"/>
        <v>0.19120168274079138</v>
      </c>
      <c r="AO38" s="44">
        <f t="shared" si="8"/>
        <v>2.1246888848418626E-3</v>
      </c>
      <c r="AP38" s="44">
        <f t="shared" si="21"/>
        <v>0.38606706498810184</v>
      </c>
      <c r="AQ38" s="44">
        <f t="shared" si="22"/>
        <v>0.29062236644251027</v>
      </c>
      <c r="AR38" s="44">
        <f t="shared" si="23"/>
        <v>3.5603098147496424E-2</v>
      </c>
      <c r="AS38" s="44">
        <f t="shared" si="12"/>
        <v>0.72815010753421361</v>
      </c>
      <c r="AT38" s="44">
        <f t="shared" ref="AT38:AT101" si="24">IF(AQ38&gt;0.008856,AQ38^(1/3),(7.787*AQ38)+(16/116))</f>
        <v>0.66238376330634763</v>
      </c>
      <c r="AU38" s="41">
        <f t="shared" ref="AU38:AU101" si="25">IF(AR38&gt;0.008856,AR38^(1/3),(7.787*AR38)+(16/116))</f>
        <v>0.32897477394404212</v>
      </c>
      <c r="AV38" s="42"/>
    </row>
    <row r="39" spans="1:48" ht="19.5">
      <c r="A39" s="85"/>
      <c r="B39" s="97"/>
      <c r="C39" s="137"/>
      <c r="D39" s="77" t="s">
        <v>69</v>
      </c>
      <c r="E39" s="77">
        <v>0</v>
      </c>
      <c r="F39" s="77">
        <v>80</v>
      </c>
      <c r="G39" s="77">
        <v>100</v>
      </c>
      <c r="H39" s="77">
        <v>20</v>
      </c>
      <c r="I39" s="99" t="s">
        <v>70</v>
      </c>
      <c r="J39" s="319"/>
      <c r="K39" s="72"/>
      <c r="L39" s="326"/>
      <c r="M39" s="341">
        <v>190</v>
      </c>
      <c r="N39" s="78">
        <v>78</v>
      </c>
      <c r="O39" s="342">
        <v>36</v>
      </c>
      <c r="P39" s="35"/>
      <c r="Q39" s="349">
        <f t="shared" si="15"/>
        <v>24.278031040414646</v>
      </c>
      <c r="R39" s="350">
        <f t="shared" si="16"/>
        <v>16.523302960854114</v>
      </c>
      <c r="S39" s="351">
        <f t="shared" si="17"/>
        <v>3.5787886155547834</v>
      </c>
      <c r="T39" s="35"/>
      <c r="U39" s="358">
        <f t="shared" si="18"/>
        <v>47.653693876369452</v>
      </c>
      <c r="V39" s="359">
        <f t="shared" si="19"/>
        <v>42.875801165571218</v>
      </c>
      <c r="W39" s="360">
        <f t="shared" si="20"/>
        <v>45.682577710792685</v>
      </c>
      <c r="X39" s="86"/>
      <c r="Y39" s="340"/>
      <c r="AL39" s="38"/>
      <c r="AM39" s="43">
        <f t="shared" si="6"/>
        <v>0.51491766537652139</v>
      </c>
      <c r="AN39" s="44">
        <f t="shared" si="7"/>
        <v>7.6185381481307851E-2</v>
      </c>
      <c r="AO39" s="44">
        <f t="shared" si="8"/>
        <v>1.7641954488384088E-2</v>
      </c>
      <c r="AP39" s="44">
        <f t="shared" si="21"/>
        <v>0.25543184993124085</v>
      </c>
      <c r="AQ39" s="44">
        <f t="shared" si="22"/>
        <v>0.16523302960854114</v>
      </c>
      <c r="AR39" s="44">
        <f t="shared" si="23"/>
        <v>3.2868203627331942E-2</v>
      </c>
      <c r="AS39" s="44">
        <f t="shared" si="12"/>
        <v>0.63449034264467219</v>
      </c>
      <c r="AT39" s="44">
        <f t="shared" si="24"/>
        <v>0.54873874031352976</v>
      </c>
      <c r="AU39" s="41">
        <f t="shared" si="25"/>
        <v>0.32032585175956635</v>
      </c>
      <c r="AV39" s="42"/>
    </row>
    <row r="40" spans="1:48" ht="19.5">
      <c r="A40" s="85"/>
      <c r="B40" s="97"/>
      <c r="C40" s="138"/>
      <c r="D40" s="77" t="s">
        <v>71</v>
      </c>
      <c r="E40" s="77">
        <v>0</v>
      </c>
      <c r="F40" s="77">
        <v>90</v>
      </c>
      <c r="G40" s="77">
        <v>100</v>
      </c>
      <c r="H40" s="77">
        <v>10</v>
      </c>
      <c r="I40" s="99" t="s">
        <v>72</v>
      </c>
      <c r="J40" s="319"/>
      <c r="K40" s="72"/>
      <c r="L40" s="326"/>
      <c r="M40" s="341">
        <v>198</v>
      </c>
      <c r="N40" s="78">
        <v>57</v>
      </c>
      <c r="O40" s="342">
        <v>39</v>
      </c>
      <c r="P40" s="35"/>
      <c r="Q40" s="349">
        <f t="shared" si="15"/>
        <v>25.118038499832931</v>
      </c>
      <c r="R40" s="350">
        <f t="shared" si="16"/>
        <v>15.078504919333968</v>
      </c>
      <c r="S40" s="351">
        <f t="shared" si="17"/>
        <v>3.506030271675014</v>
      </c>
      <c r="T40" s="35"/>
      <c r="U40" s="358">
        <f t="shared" si="18"/>
        <v>45.74153414473674</v>
      </c>
      <c r="V40" s="359">
        <f t="shared" si="19"/>
        <v>54.735304088633583</v>
      </c>
      <c r="W40" s="360">
        <f t="shared" si="20"/>
        <v>42.822884161937502</v>
      </c>
      <c r="X40" s="86"/>
      <c r="Y40" s="340"/>
      <c r="AL40" s="38"/>
      <c r="AM40" s="43">
        <f t="shared" si="6"/>
        <v>0.56471150570492923</v>
      </c>
      <c r="AN40" s="44">
        <f t="shared" si="7"/>
        <v>4.0915196906853191E-2</v>
      </c>
      <c r="AO40" s="44">
        <f t="shared" si="8"/>
        <v>2.0288563056652397E-2</v>
      </c>
      <c r="AP40" s="44">
        <f t="shared" si="21"/>
        <v>0.26426966132369178</v>
      </c>
      <c r="AQ40" s="44">
        <f t="shared" si="22"/>
        <v>0.15078504919333968</v>
      </c>
      <c r="AR40" s="44">
        <f t="shared" si="23"/>
        <v>3.2199978616267132E-2</v>
      </c>
      <c r="AS40" s="44">
        <f t="shared" si="12"/>
        <v>0.64172521287327355</v>
      </c>
      <c r="AT40" s="44">
        <f t="shared" si="24"/>
        <v>0.53225460469600638</v>
      </c>
      <c r="AU40" s="41">
        <f t="shared" si="25"/>
        <v>0.31814018388631887</v>
      </c>
      <c r="AV40" s="42"/>
    </row>
    <row r="41" spans="1:48" ht="19.5">
      <c r="A41" s="85"/>
      <c r="B41" s="97"/>
      <c r="C41" s="139"/>
      <c r="D41" s="77" t="s">
        <v>73</v>
      </c>
      <c r="E41" s="77">
        <v>0</v>
      </c>
      <c r="F41" s="77">
        <v>52</v>
      </c>
      <c r="G41" s="77">
        <v>100</v>
      </c>
      <c r="H41" s="77">
        <v>0</v>
      </c>
      <c r="I41" s="99" t="s">
        <v>74</v>
      </c>
      <c r="J41" s="319"/>
      <c r="K41" s="72"/>
      <c r="L41" s="326"/>
      <c r="M41" s="341">
        <v>250</v>
      </c>
      <c r="N41" s="78">
        <v>132</v>
      </c>
      <c r="O41" s="342">
        <v>43</v>
      </c>
      <c r="P41" s="35"/>
      <c r="Q41" s="349">
        <f t="shared" si="15"/>
        <v>48.111650488926799</v>
      </c>
      <c r="R41" s="350">
        <f t="shared" si="16"/>
        <v>37.000939866819486</v>
      </c>
      <c r="S41" s="351">
        <f t="shared" si="17"/>
        <v>6.8916329144117414</v>
      </c>
      <c r="T41" s="35"/>
      <c r="U41" s="358">
        <f t="shared" si="18"/>
        <v>67.277735607011053</v>
      </c>
      <c r="V41" s="359">
        <f t="shared" si="19"/>
        <v>39.524937034779498</v>
      </c>
      <c r="W41" s="360">
        <f t="shared" si="20"/>
        <v>63.877587427638638</v>
      </c>
      <c r="X41" s="86"/>
      <c r="Y41" s="340"/>
      <c r="AL41" s="38"/>
      <c r="AM41" s="43">
        <f t="shared" si="6"/>
        <v>0.95597335324928612</v>
      </c>
      <c r="AN41" s="44">
        <f t="shared" si="7"/>
        <v>0.23074004852434918</v>
      </c>
      <c r="AO41" s="44">
        <f t="shared" si="8"/>
        <v>2.4157632448504759E-2</v>
      </c>
      <c r="AP41" s="44">
        <f t="shared" si="21"/>
        <v>0.5061879963484045</v>
      </c>
      <c r="AQ41" s="44">
        <f t="shared" si="22"/>
        <v>0.37000939866819488</v>
      </c>
      <c r="AR41" s="44">
        <f t="shared" si="23"/>
        <v>6.3293929395881285E-2</v>
      </c>
      <c r="AS41" s="44">
        <f t="shared" si="12"/>
        <v>0.79696138792310256</v>
      </c>
      <c r="AT41" s="44">
        <f t="shared" si="24"/>
        <v>0.71791151385354357</v>
      </c>
      <c r="AU41" s="41">
        <f t="shared" si="25"/>
        <v>0.39852357671535038</v>
      </c>
      <c r="AV41" s="42"/>
    </row>
    <row r="42" spans="1:48" ht="19.5">
      <c r="A42" s="85"/>
      <c r="B42" s="97"/>
      <c r="C42" s="140"/>
      <c r="D42" s="77" t="s">
        <v>75</v>
      </c>
      <c r="E42" s="77">
        <v>0</v>
      </c>
      <c r="F42" s="77">
        <v>70</v>
      </c>
      <c r="G42" s="77">
        <v>100</v>
      </c>
      <c r="H42" s="77">
        <v>0</v>
      </c>
      <c r="I42" s="99" t="s">
        <v>76</v>
      </c>
      <c r="J42" s="319"/>
      <c r="K42" s="72"/>
      <c r="L42" s="326"/>
      <c r="M42" s="341">
        <v>231</v>
      </c>
      <c r="N42" s="78">
        <v>91</v>
      </c>
      <c r="O42" s="342">
        <v>18</v>
      </c>
      <c r="P42" s="35"/>
      <c r="Q42" s="349">
        <f t="shared" si="15"/>
        <v>36.805263822874679</v>
      </c>
      <c r="R42" s="350">
        <f t="shared" si="16"/>
        <v>24.514767726807133</v>
      </c>
      <c r="S42" s="351">
        <f t="shared" si="17"/>
        <v>3.3642383535563338</v>
      </c>
      <c r="T42" s="35"/>
      <c r="U42" s="358">
        <f t="shared" si="18"/>
        <v>56.599547997665468</v>
      </c>
      <c r="V42" s="359">
        <f t="shared" si="19"/>
        <v>51.511870610030762</v>
      </c>
      <c r="W42" s="360">
        <f t="shared" si="20"/>
        <v>62.413182568401268</v>
      </c>
      <c r="X42" s="86"/>
      <c r="Y42" s="340"/>
      <c r="AL42" s="38"/>
      <c r="AM42" s="43">
        <f t="shared" si="6"/>
        <v>0.79910273801440901</v>
      </c>
      <c r="AN42" s="44">
        <f t="shared" si="7"/>
        <v>0.10461648409110418</v>
      </c>
      <c r="AO42" s="44">
        <f t="shared" si="8"/>
        <v>6.0488330228570539E-3</v>
      </c>
      <c r="AP42" s="44">
        <f t="shared" si="21"/>
        <v>0.38723225165312614</v>
      </c>
      <c r="AQ42" s="44">
        <f t="shared" si="22"/>
        <v>0.24514767726807132</v>
      </c>
      <c r="AR42" s="44">
        <f t="shared" si="23"/>
        <v>3.0897737512342E-2</v>
      </c>
      <c r="AS42" s="44">
        <f t="shared" si="12"/>
        <v>0.72888191361372934</v>
      </c>
      <c r="AT42" s="44">
        <f t="shared" si="24"/>
        <v>0.62585817239366781</v>
      </c>
      <c r="AU42" s="41">
        <f t="shared" si="25"/>
        <v>0.31379225955166146</v>
      </c>
      <c r="AV42" s="42"/>
    </row>
    <row r="43" spans="1:48" ht="19.5">
      <c r="A43" s="85"/>
      <c r="B43" s="97"/>
      <c r="C43" s="141"/>
      <c r="D43" s="77" t="s">
        <v>77</v>
      </c>
      <c r="E43" s="77">
        <v>0</v>
      </c>
      <c r="F43" s="77">
        <v>75</v>
      </c>
      <c r="G43" s="77">
        <v>75</v>
      </c>
      <c r="H43" s="77">
        <v>5</v>
      </c>
      <c r="I43" s="99" t="s">
        <v>78</v>
      </c>
      <c r="J43" s="319"/>
      <c r="K43" s="72"/>
      <c r="L43" s="326"/>
      <c r="M43" s="341">
        <v>255</v>
      </c>
      <c r="N43" s="78">
        <v>35</v>
      </c>
      <c r="O43" s="342">
        <v>0</v>
      </c>
      <c r="P43" s="35"/>
      <c r="Q43" s="349">
        <f t="shared" si="15"/>
        <v>41.841031756923257</v>
      </c>
      <c r="R43" s="350">
        <f t="shared" si="16"/>
        <v>22.462063513846509</v>
      </c>
      <c r="S43" s="351">
        <f t="shared" si="17"/>
        <v>2.1303439189744178</v>
      </c>
      <c r="T43" s="35"/>
      <c r="U43" s="358">
        <f t="shared" si="18"/>
        <v>54.513868197460411</v>
      </c>
      <c r="V43" s="359">
        <f t="shared" si="19"/>
        <v>76.41783840145483</v>
      </c>
      <c r="W43" s="360">
        <f t="shared" si="20"/>
        <v>67.683356601004036</v>
      </c>
      <c r="X43" s="86"/>
      <c r="Y43" s="340"/>
      <c r="AL43" s="38"/>
      <c r="AM43" s="43">
        <f t="shared" ref="AM43:AM106" si="26">IF(M43/$O$4&gt;0.04045,((M43/$O$4+0.055)/1.055)^2.4,M43/$O$4/12.92)</f>
        <v>1</v>
      </c>
      <c r="AN43" s="44">
        <f t="shared" ref="AN43:AN106" si="27">IF(N43/$O$4&gt;0.04045,((N43/$O$4+0.055)/1.055)^2.4,N43/$O$4/12.92)</f>
        <v>1.6807375752887391E-2</v>
      </c>
      <c r="AO43" s="44">
        <f t="shared" ref="AO43:AO106" si="28">IF(O43/$O$4&gt;0.04045,((O43/$O$4+0.055)/1.055)^2.4,O43/$O$4/12.92)</f>
        <v>0</v>
      </c>
      <c r="AP43" s="44">
        <f t="shared" si="21"/>
        <v>0.4402141230856656</v>
      </c>
      <c r="AQ43" s="44">
        <f t="shared" si="22"/>
        <v>0.22462063513846509</v>
      </c>
      <c r="AR43" s="44">
        <f t="shared" si="23"/>
        <v>1.9565441060353021E-2</v>
      </c>
      <c r="AS43" s="44">
        <f t="shared" ref="AS43:AS106" si="29">IF(AP43&gt;0.008856,AP43^(1/3),(7.787*AP43)+(16/116))</f>
        <v>0.76071385091894772</v>
      </c>
      <c r="AT43" s="44">
        <f t="shared" si="24"/>
        <v>0.60787817411603806</v>
      </c>
      <c r="AU43" s="41">
        <f t="shared" si="25"/>
        <v>0.26946139111101791</v>
      </c>
      <c r="AV43" s="42"/>
    </row>
    <row r="44" spans="1:48" ht="19.5">
      <c r="A44" s="85"/>
      <c r="B44" s="97"/>
      <c r="C44" s="142"/>
      <c r="D44" s="77" t="s">
        <v>79</v>
      </c>
      <c r="E44" s="77">
        <v>0</v>
      </c>
      <c r="F44" s="77">
        <v>50</v>
      </c>
      <c r="G44" s="77">
        <v>100</v>
      </c>
      <c r="H44" s="77">
        <v>0</v>
      </c>
      <c r="I44" s="99" t="s">
        <v>80</v>
      </c>
      <c r="J44" s="319"/>
      <c r="K44" s="72"/>
      <c r="L44" s="326"/>
      <c r="M44" s="341">
        <v>255</v>
      </c>
      <c r="N44" s="78">
        <v>164</v>
      </c>
      <c r="O44" s="342">
        <v>33</v>
      </c>
      <c r="P44" s="35"/>
      <c r="Q44" s="349">
        <f t="shared" si="15"/>
        <v>54.789973139089149</v>
      </c>
      <c r="R44" s="350">
        <f t="shared" si="16"/>
        <v>47.920724381644575</v>
      </c>
      <c r="S44" s="351">
        <f t="shared" si="17"/>
        <v>7.8007224471497096</v>
      </c>
      <c r="T44" s="35"/>
      <c r="U44" s="358">
        <f t="shared" si="18"/>
        <v>74.774900317035829</v>
      </c>
      <c r="V44" s="359">
        <f t="shared" si="19"/>
        <v>24.854281138396328</v>
      </c>
      <c r="W44" s="360">
        <f t="shared" si="20"/>
        <v>73.442777717378334</v>
      </c>
      <c r="X44" s="86"/>
      <c r="Y44" s="340"/>
      <c r="AL44" s="38"/>
      <c r="AM44" s="43">
        <f t="shared" si="26"/>
        <v>1</v>
      </c>
      <c r="AN44" s="44">
        <f t="shared" si="27"/>
        <v>0.37123768047414912</v>
      </c>
      <c r="AO44" s="44">
        <f t="shared" si="28"/>
        <v>1.5208514422912713E-2</v>
      </c>
      <c r="AP44" s="44">
        <f t="shared" si="21"/>
        <v>0.57645136762958482</v>
      </c>
      <c r="AQ44" s="44">
        <f t="shared" si="22"/>
        <v>0.47920724381644575</v>
      </c>
      <c r="AR44" s="44">
        <f t="shared" si="23"/>
        <v>7.1643162359135121E-2</v>
      </c>
      <c r="AS44" s="44">
        <f t="shared" si="29"/>
        <v>0.83225080638917048</v>
      </c>
      <c r="AT44" s="44">
        <f t="shared" si="24"/>
        <v>0.78254224411237783</v>
      </c>
      <c r="AU44" s="41">
        <f t="shared" si="25"/>
        <v>0.41532835552548619</v>
      </c>
      <c r="AV44" s="42"/>
    </row>
    <row r="45" spans="1:48" ht="19.5">
      <c r="A45" s="85"/>
      <c r="B45" s="97"/>
      <c r="C45" s="143"/>
      <c r="D45" s="77" t="s">
        <v>81</v>
      </c>
      <c r="E45" s="77">
        <v>0</v>
      </c>
      <c r="F45" s="77">
        <v>60</v>
      </c>
      <c r="G45" s="77">
        <v>100</v>
      </c>
      <c r="H45" s="77">
        <v>0</v>
      </c>
      <c r="I45" s="99" t="s">
        <v>82</v>
      </c>
      <c r="J45" s="319"/>
      <c r="K45" s="72"/>
      <c r="L45" s="326"/>
      <c r="M45" s="341">
        <v>243</v>
      </c>
      <c r="N45" s="78">
        <v>117</v>
      </c>
      <c r="O45" s="342">
        <v>44</v>
      </c>
      <c r="P45" s="35"/>
      <c r="Q45" s="349">
        <f t="shared" si="15"/>
        <v>43.778060705003206</v>
      </c>
      <c r="R45" s="350">
        <f t="shared" si="16"/>
        <v>31.959115090395613</v>
      </c>
      <c r="S45" s="351">
        <f t="shared" si="17"/>
        <v>6.2442407781179163</v>
      </c>
      <c r="T45" s="35"/>
      <c r="U45" s="358">
        <f t="shared" si="18"/>
        <v>63.309078622085067</v>
      </c>
      <c r="V45" s="359">
        <f t="shared" si="19"/>
        <v>44.288668411613216</v>
      </c>
      <c r="W45" s="360">
        <f t="shared" si="20"/>
        <v>59.6133689110925</v>
      </c>
      <c r="X45" s="86"/>
      <c r="Y45" s="340"/>
      <c r="AL45" s="38"/>
      <c r="AM45" s="43">
        <f t="shared" si="26"/>
        <v>0.89626935337426639</v>
      </c>
      <c r="AN45" s="44">
        <f t="shared" si="27"/>
        <v>0.17788841598362914</v>
      </c>
      <c r="AO45" s="44">
        <f t="shared" si="28"/>
        <v>2.5186859627361627E-2</v>
      </c>
      <c r="AP45" s="44">
        <f t="shared" si="21"/>
        <v>0.46059381890015683</v>
      </c>
      <c r="AQ45" s="44">
        <f t="shared" si="22"/>
        <v>0.31959115090395612</v>
      </c>
      <c r="AR45" s="44">
        <f t="shared" si="23"/>
        <v>5.7348169853125984E-2</v>
      </c>
      <c r="AS45" s="44">
        <f t="shared" si="29"/>
        <v>0.77227629046189084</v>
      </c>
      <c r="AT45" s="44">
        <f t="shared" si="24"/>
        <v>0.6836989536386644</v>
      </c>
      <c r="AU45" s="41">
        <f t="shared" si="25"/>
        <v>0.38563210908320189</v>
      </c>
      <c r="AV45" s="42"/>
    </row>
    <row r="46" spans="1:48" ht="19.5">
      <c r="A46" s="85"/>
      <c r="B46" s="97"/>
      <c r="C46" s="144"/>
      <c r="D46" s="77" t="s">
        <v>83</v>
      </c>
      <c r="E46" s="77">
        <v>5</v>
      </c>
      <c r="F46" s="77">
        <v>70</v>
      </c>
      <c r="G46" s="77">
        <v>100</v>
      </c>
      <c r="H46" s="77">
        <v>10</v>
      </c>
      <c r="I46" s="99" t="s">
        <v>84</v>
      </c>
      <c r="J46" s="319"/>
      <c r="K46" s="72"/>
      <c r="L46" s="326"/>
      <c r="M46" s="341">
        <v>225</v>
      </c>
      <c r="N46" s="78">
        <v>85</v>
      </c>
      <c r="O46" s="342">
        <v>1</v>
      </c>
      <c r="P46" s="35"/>
      <c r="Q46" s="349">
        <f t="shared" si="15"/>
        <v>34.305315273817165</v>
      </c>
      <c r="R46" s="350">
        <f t="shared" si="16"/>
        <v>22.506742177317953</v>
      </c>
      <c r="S46" s="351">
        <f t="shared" si="17"/>
        <v>2.5648619154703667</v>
      </c>
      <c r="T46" s="35"/>
      <c r="U46" s="358">
        <f t="shared" si="18"/>
        <v>54.560589622620398</v>
      </c>
      <c r="V46" s="359">
        <f t="shared" si="19"/>
        <v>51.854888011493571</v>
      </c>
      <c r="W46" s="360">
        <f t="shared" si="20"/>
        <v>64.324073666236217</v>
      </c>
      <c r="X46" s="86"/>
      <c r="Y46" s="340"/>
      <c r="AL46" s="38"/>
      <c r="AM46" s="43">
        <f t="shared" si="26"/>
        <v>0.75294221677607787</v>
      </c>
      <c r="AN46" s="44">
        <f t="shared" si="27"/>
        <v>9.084171118340767E-2</v>
      </c>
      <c r="AO46" s="44">
        <f t="shared" si="28"/>
        <v>3.0352698354883752E-4</v>
      </c>
      <c r="AP46" s="44">
        <f t="shared" si="21"/>
        <v>0.36093001645309336</v>
      </c>
      <c r="AQ46" s="44">
        <f t="shared" si="22"/>
        <v>0.22506742177317954</v>
      </c>
      <c r="AR46" s="44">
        <f t="shared" si="23"/>
        <v>2.3556128279624614E-2</v>
      </c>
      <c r="AS46" s="44">
        <f t="shared" si="29"/>
        <v>0.71199072104557681</v>
      </c>
      <c r="AT46" s="44">
        <f t="shared" si="24"/>
        <v>0.60828094502258967</v>
      </c>
      <c r="AU46" s="41">
        <f t="shared" si="25"/>
        <v>0.2866605766914086</v>
      </c>
      <c r="AV46" s="42"/>
    </row>
    <row r="47" spans="1:48" ht="19.5">
      <c r="A47" s="85"/>
      <c r="B47" s="97"/>
      <c r="C47" s="145"/>
      <c r="D47" s="77" t="s">
        <v>85</v>
      </c>
      <c r="E47" s="77">
        <v>0</v>
      </c>
      <c r="F47" s="77">
        <v>70</v>
      </c>
      <c r="G47" s="77">
        <v>100</v>
      </c>
      <c r="H47" s="77">
        <v>10</v>
      </c>
      <c r="I47" s="99" t="s">
        <v>86</v>
      </c>
      <c r="J47" s="319"/>
      <c r="K47" s="72"/>
      <c r="L47" s="326"/>
      <c r="M47" s="341">
        <v>212</v>
      </c>
      <c r="N47" s="78">
        <v>101</v>
      </c>
      <c r="O47" s="342">
        <v>47</v>
      </c>
      <c r="P47" s="35"/>
      <c r="Q47" s="349">
        <f t="shared" si="15"/>
        <v>32.318147884106679</v>
      </c>
      <c r="R47" s="350">
        <f t="shared" si="16"/>
        <v>23.509645433477846</v>
      </c>
      <c r="S47" s="351">
        <f t="shared" si="17"/>
        <v>5.5237852543936743</v>
      </c>
      <c r="T47" s="35"/>
      <c r="U47" s="358">
        <f t="shared" si="18"/>
        <v>55.593459551630374</v>
      </c>
      <c r="V47" s="359">
        <f t="shared" si="19"/>
        <v>40.391907681766924</v>
      </c>
      <c r="W47" s="360">
        <f t="shared" si="20"/>
        <v>49.398848104408458</v>
      </c>
      <c r="X47" s="86"/>
      <c r="Y47" s="340"/>
      <c r="AL47" s="38"/>
      <c r="AM47" s="43">
        <f t="shared" si="26"/>
        <v>0.65837481727944847</v>
      </c>
      <c r="AN47" s="44">
        <f t="shared" si="27"/>
        <v>0.13013647669036432</v>
      </c>
      <c r="AO47" s="44">
        <f t="shared" si="28"/>
        <v>2.8426039504420797E-2</v>
      </c>
      <c r="AP47" s="44">
        <f t="shared" si="21"/>
        <v>0.34002280854847267</v>
      </c>
      <c r="AQ47" s="44">
        <f t="shared" si="22"/>
        <v>0.23509645433477847</v>
      </c>
      <c r="AR47" s="44">
        <f t="shared" si="23"/>
        <v>5.0731383727429212E-2</v>
      </c>
      <c r="AS47" s="44">
        <f t="shared" si="29"/>
        <v>0.6979688114982785</v>
      </c>
      <c r="AT47" s="44">
        <f t="shared" si="24"/>
        <v>0.61718499613474465</v>
      </c>
      <c r="AU47" s="41">
        <f t="shared" si="25"/>
        <v>0.37019075561270237</v>
      </c>
      <c r="AV47" s="42"/>
    </row>
    <row r="48" spans="1:48" ht="19.5">
      <c r="A48" s="85"/>
      <c r="B48" s="97"/>
      <c r="C48" s="146"/>
      <c r="D48" s="77" t="s">
        <v>87</v>
      </c>
      <c r="E48" s="77">
        <v>0</v>
      </c>
      <c r="F48" s="77">
        <v>55</v>
      </c>
      <c r="G48" s="77">
        <v>100</v>
      </c>
      <c r="H48" s="77">
        <v>0</v>
      </c>
      <c r="I48" s="99" t="s">
        <v>88</v>
      </c>
      <c r="J48" s="319"/>
      <c r="K48" s="72"/>
      <c r="L48" s="326"/>
      <c r="M48" s="341">
        <v>236</v>
      </c>
      <c r="N48" s="78">
        <v>124</v>
      </c>
      <c r="O48" s="342">
        <v>37</v>
      </c>
      <c r="P48" s="35"/>
      <c r="Q48" s="349">
        <f t="shared" si="15"/>
        <v>42.133651853193015</v>
      </c>
      <c r="R48" s="350">
        <f t="shared" si="16"/>
        <v>32.381741850310313</v>
      </c>
      <c r="S48" s="351">
        <f t="shared" si="17"/>
        <v>5.7798785610913317</v>
      </c>
      <c r="T48" s="35"/>
      <c r="U48" s="358">
        <f t="shared" si="18"/>
        <v>63.657142776924758</v>
      </c>
      <c r="V48" s="359">
        <f t="shared" si="19"/>
        <v>37.89180310230239</v>
      </c>
      <c r="W48" s="360">
        <f t="shared" si="20"/>
        <v>62.17480689606689</v>
      </c>
      <c r="X48" s="86"/>
      <c r="Y48" s="340"/>
      <c r="AL48" s="38"/>
      <c r="AM48" s="43">
        <f t="shared" si="26"/>
        <v>0.83879901174074001</v>
      </c>
      <c r="AN48" s="44">
        <f t="shared" si="27"/>
        <v>0.20155625379439707</v>
      </c>
      <c r="AO48" s="44">
        <f t="shared" si="28"/>
        <v>1.8500220128379697E-2</v>
      </c>
      <c r="AP48" s="44">
        <f t="shared" si="21"/>
        <v>0.44329281148477084</v>
      </c>
      <c r="AQ48" s="44">
        <f t="shared" si="22"/>
        <v>0.32381741850310314</v>
      </c>
      <c r="AR48" s="44">
        <f t="shared" si="23"/>
        <v>5.3083388234079994E-2</v>
      </c>
      <c r="AS48" s="44">
        <f t="shared" si="29"/>
        <v>0.76248311290223203</v>
      </c>
      <c r="AT48" s="44">
        <f t="shared" si="24"/>
        <v>0.68669950669762725</v>
      </c>
      <c r="AU48" s="41">
        <f t="shared" si="25"/>
        <v>0.37582547221729279</v>
      </c>
      <c r="AV48" s="42"/>
    </row>
    <row r="49" spans="1:48" ht="19.5">
      <c r="A49" s="85"/>
      <c r="B49" s="97"/>
      <c r="C49" s="147"/>
      <c r="D49" s="77" t="s">
        <v>89</v>
      </c>
      <c r="E49" s="77">
        <v>0</v>
      </c>
      <c r="F49" s="77">
        <v>60</v>
      </c>
      <c r="G49" s="77">
        <v>70</v>
      </c>
      <c r="H49" s="77">
        <v>0</v>
      </c>
      <c r="I49" s="99" t="s">
        <v>90</v>
      </c>
      <c r="J49" s="319"/>
      <c r="K49" s="72"/>
      <c r="L49" s="326"/>
      <c r="M49" s="341">
        <v>219</v>
      </c>
      <c r="N49" s="78">
        <v>106</v>
      </c>
      <c r="O49" s="342">
        <v>80</v>
      </c>
      <c r="P49" s="35"/>
      <c r="Q49" s="349">
        <f t="shared" si="15"/>
        <v>35.815419037293466</v>
      </c>
      <c r="R49" s="350">
        <f t="shared" si="16"/>
        <v>25.947324418936013</v>
      </c>
      <c r="S49" s="351">
        <f t="shared" si="17"/>
        <v>10.710070548709215</v>
      </c>
      <c r="T49" s="35"/>
      <c r="U49" s="358">
        <f t="shared" si="18"/>
        <v>57.987016772774155</v>
      </c>
      <c r="V49" s="359">
        <f t="shared" si="19"/>
        <v>42.234562548339014</v>
      </c>
      <c r="W49" s="360">
        <f t="shared" si="20"/>
        <v>35.241352375123938</v>
      </c>
      <c r="X49" s="86"/>
      <c r="Y49" s="340"/>
      <c r="AL49" s="38"/>
      <c r="AM49" s="43">
        <f t="shared" si="26"/>
        <v>0.70837577989168687</v>
      </c>
      <c r="AN49" s="44">
        <f t="shared" si="27"/>
        <v>0.14412847085805777</v>
      </c>
      <c r="AO49" s="44">
        <f t="shared" si="28"/>
        <v>8.0219820314468296E-2</v>
      </c>
      <c r="AP49" s="44">
        <f t="shared" si="21"/>
        <v>0.37681798517884274</v>
      </c>
      <c r="AQ49" s="44">
        <f t="shared" si="22"/>
        <v>0.25947324418936013</v>
      </c>
      <c r="AR49" s="44">
        <f t="shared" si="23"/>
        <v>9.8363110391054762E-2</v>
      </c>
      <c r="AS49" s="44">
        <f t="shared" si="29"/>
        <v>0.72228823520680008</v>
      </c>
      <c r="AT49" s="44">
        <f t="shared" si="24"/>
        <v>0.63781911011012205</v>
      </c>
      <c r="AU49" s="41">
        <f t="shared" si="25"/>
        <v>0.46161234823450237</v>
      </c>
      <c r="AV49" s="42"/>
    </row>
    <row r="50" spans="1:48" ht="19.5">
      <c r="A50" s="85"/>
      <c r="B50" s="97"/>
      <c r="C50" s="148"/>
      <c r="D50" s="77" t="s">
        <v>91</v>
      </c>
      <c r="E50" s="77">
        <v>0</v>
      </c>
      <c r="F50" s="77">
        <v>80</v>
      </c>
      <c r="G50" s="77">
        <v>100</v>
      </c>
      <c r="H50" s="77">
        <v>40</v>
      </c>
      <c r="I50" s="99" t="s">
        <v>92</v>
      </c>
      <c r="J50" s="319"/>
      <c r="K50" s="72"/>
      <c r="L50" s="326"/>
      <c r="M50" s="341">
        <v>149</v>
      </c>
      <c r="N50" s="78">
        <v>69</v>
      </c>
      <c r="O50" s="342">
        <v>39</v>
      </c>
      <c r="P50" s="35"/>
      <c r="Q50" s="349">
        <f t="shared" si="15"/>
        <v>14.888756521587405</v>
      </c>
      <c r="R50" s="350">
        <f t="shared" si="16"/>
        <v>10.792288247964853</v>
      </c>
      <c r="S50" s="351">
        <f t="shared" si="17"/>
        <v>3.2178514006599945</v>
      </c>
      <c r="T50" s="35"/>
      <c r="U50" s="358">
        <f t="shared" si="18"/>
        <v>39.228405046015318</v>
      </c>
      <c r="V50" s="359">
        <f t="shared" si="19"/>
        <v>31.478328389898113</v>
      </c>
      <c r="W50" s="360">
        <f t="shared" si="20"/>
        <v>33.386729817071057</v>
      </c>
      <c r="X50" s="86"/>
      <c r="Y50" s="340"/>
      <c r="AL50" s="38"/>
      <c r="AM50" s="43">
        <f t="shared" si="26"/>
        <v>0.3005437944157765</v>
      </c>
      <c r="AN50" s="44">
        <f t="shared" si="27"/>
        <v>5.9511238162981178E-2</v>
      </c>
      <c r="AO50" s="44">
        <f t="shared" si="28"/>
        <v>2.0288563056652397E-2</v>
      </c>
      <c r="AP50" s="44">
        <f t="shared" si="21"/>
        <v>0.15664625418569134</v>
      </c>
      <c r="AQ50" s="44">
        <f t="shared" si="22"/>
        <v>0.10792288247964853</v>
      </c>
      <c r="AR50" s="44">
        <f t="shared" si="23"/>
        <v>2.9553294827107949E-2</v>
      </c>
      <c r="AS50" s="44">
        <f t="shared" si="29"/>
        <v>0.53906359683165239</v>
      </c>
      <c r="AT50" s="44">
        <f t="shared" si="24"/>
        <v>0.47610694005185616</v>
      </c>
      <c r="AU50" s="41">
        <f t="shared" si="25"/>
        <v>0.30917329096650087</v>
      </c>
      <c r="AV50" s="42"/>
    </row>
    <row r="51" spans="1:48" ht="19.5">
      <c r="A51" s="85"/>
      <c r="B51" s="97"/>
      <c r="C51" s="149"/>
      <c r="D51" s="77" t="s">
        <v>93</v>
      </c>
      <c r="E51" s="77">
        <v>0</v>
      </c>
      <c r="F51" s="77">
        <v>100</v>
      </c>
      <c r="G51" s="77">
        <v>100</v>
      </c>
      <c r="H51" s="77">
        <v>20</v>
      </c>
      <c r="I51" s="99" t="s">
        <v>94</v>
      </c>
      <c r="J51" s="319"/>
      <c r="K51" s="72"/>
      <c r="L51" s="326"/>
      <c r="M51" s="341">
        <v>171</v>
      </c>
      <c r="N51" s="78">
        <v>37</v>
      </c>
      <c r="O51" s="342">
        <v>36</v>
      </c>
      <c r="P51" s="35"/>
      <c r="Q51" s="349">
        <f t="shared" si="15"/>
        <v>17.774591489133815</v>
      </c>
      <c r="R51" s="350">
        <f t="shared" si="16"/>
        <v>10.108437560018773</v>
      </c>
      <c r="S51" s="351">
        <f t="shared" si="17"/>
        <v>2.6833640070215452</v>
      </c>
      <c r="T51" s="35"/>
      <c r="U51" s="358">
        <f t="shared" si="18"/>
        <v>38.036349273332945</v>
      </c>
      <c r="V51" s="359">
        <f t="shared" si="19"/>
        <v>53.012957756078421</v>
      </c>
      <c r="W51" s="360">
        <f t="shared" si="20"/>
        <v>34.964308261773411</v>
      </c>
      <c r="X51" s="86"/>
      <c r="Y51" s="340"/>
      <c r="AL51" s="38"/>
      <c r="AM51" s="43">
        <f t="shared" si="26"/>
        <v>0.40724021190173676</v>
      </c>
      <c r="AN51" s="44">
        <f t="shared" si="27"/>
        <v>1.8500220128379697E-2</v>
      </c>
      <c r="AO51" s="44">
        <f t="shared" si="28"/>
        <v>1.7641954488384088E-2</v>
      </c>
      <c r="AP51" s="44">
        <f t="shared" si="21"/>
        <v>0.18700844307693895</v>
      </c>
      <c r="AQ51" s="44">
        <f t="shared" si="22"/>
        <v>0.10108437560018774</v>
      </c>
      <c r="AR51" s="44">
        <f t="shared" si="23"/>
        <v>2.4644471653256665E-2</v>
      </c>
      <c r="AS51" s="44">
        <f t="shared" si="29"/>
        <v>0.57185651269606153</v>
      </c>
      <c r="AT51" s="44">
        <f t="shared" si="24"/>
        <v>0.46583059718390468</v>
      </c>
      <c r="AU51" s="41">
        <f t="shared" si="25"/>
        <v>0.29100905587503761</v>
      </c>
      <c r="AV51" s="42"/>
    </row>
    <row r="52" spans="1:48" ht="19.5">
      <c r="A52" s="85"/>
      <c r="B52" s="97"/>
      <c r="C52" s="150"/>
      <c r="D52" s="77" t="s">
        <v>95</v>
      </c>
      <c r="E52" s="77">
        <v>20</v>
      </c>
      <c r="F52" s="77">
        <v>100</v>
      </c>
      <c r="G52" s="77">
        <v>90</v>
      </c>
      <c r="H52" s="77">
        <v>10</v>
      </c>
      <c r="I52" s="99" t="s">
        <v>96</v>
      </c>
      <c r="J52" s="319"/>
      <c r="K52" s="72"/>
      <c r="L52" s="326"/>
      <c r="M52" s="341">
        <v>160</v>
      </c>
      <c r="N52" s="78">
        <v>33</v>
      </c>
      <c r="O52" s="342">
        <v>40</v>
      </c>
      <c r="P52" s="35"/>
      <c r="Q52" s="349">
        <f t="shared" si="15"/>
        <v>15.424064016448344</v>
      </c>
      <c r="R52" s="350">
        <f t="shared" si="16"/>
        <v>8.7144972718208056</v>
      </c>
      <c r="S52" s="351">
        <f t="shared" si="17"/>
        <v>2.8766103451961049</v>
      </c>
      <c r="T52" s="35"/>
      <c r="U52" s="358">
        <f t="shared" si="18"/>
        <v>35.428686835512003</v>
      </c>
      <c r="V52" s="359">
        <f t="shared" si="19"/>
        <v>51.048697810854001</v>
      </c>
      <c r="W52" s="360">
        <f t="shared" si="20"/>
        <v>29.103434891496605</v>
      </c>
      <c r="X52" s="86"/>
      <c r="Y52" s="340"/>
      <c r="AL52" s="38"/>
      <c r="AM52" s="43">
        <f t="shared" si="26"/>
        <v>0.35153259950043936</v>
      </c>
      <c r="AN52" s="44">
        <f t="shared" si="27"/>
        <v>1.5208514422912713E-2</v>
      </c>
      <c r="AO52" s="44">
        <f t="shared" si="28"/>
        <v>2.1219010376003551E-2</v>
      </c>
      <c r="AP52" s="44">
        <f t="shared" si="21"/>
        <v>0.16227828354864798</v>
      </c>
      <c r="AQ52" s="44">
        <f t="shared" si="22"/>
        <v>8.714497271820805E-2</v>
      </c>
      <c r="AR52" s="44">
        <f t="shared" si="23"/>
        <v>2.641927890668061E-2</v>
      </c>
      <c r="AS52" s="44">
        <f t="shared" si="29"/>
        <v>0.54544814420370802</v>
      </c>
      <c r="AT52" s="44">
        <f t="shared" si="24"/>
        <v>0.44335074858200002</v>
      </c>
      <c r="AU52" s="41">
        <f t="shared" si="25"/>
        <v>0.297833574124517</v>
      </c>
      <c r="AV52" s="42"/>
    </row>
    <row r="53" spans="1:48" ht="19.5">
      <c r="A53" s="85"/>
      <c r="B53" s="97"/>
      <c r="C53" s="151"/>
      <c r="D53" s="77" t="s">
        <v>97</v>
      </c>
      <c r="E53" s="77">
        <v>10</v>
      </c>
      <c r="F53" s="77">
        <v>100</v>
      </c>
      <c r="G53" s="77">
        <v>90</v>
      </c>
      <c r="H53" s="77">
        <v>20</v>
      </c>
      <c r="I53" s="99" t="s">
        <v>98</v>
      </c>
      <c r="J53" s="319"/>
      <c r="K53" s="72"/>
      <c r="L53" s="326"/>
      <c r="M53" s="341">
        <v>161</v>
      </c>
      <c r="N53" s="78">
        <v>35</v>
      </c>
      <c r="O53" s="342">
        <v>43</v>
      </c>
      <c r="P53" s="35"/>
      <c r="Q53" s="349">
        <f t="shared" si="15"/>
        <v>15.735018967197476</v>
      </c>
      <c r="R53" s="350">
        <f t="shared" si="16"/>
        <v>8.9535486846674708</v>
      </c>
      <c r="S53" s="351">
        <f t="shared" si="17"/>
        <v>3.1843791614064658</v>
      </c>
      <c r="T53" s="35"/>
      <c r="U53" s="358">
        <f t="shared" si="18"/>
        <v>35.894705978646293</v>
      </c>
      <c r="V53" s="359">
        <f t="shared" si="19"/>
        <v>50.860554549516408</v>
      </c>
      <c r="W53" s="360">
        <f t="shared" si="20"/>
        <v>27.854122863922992</v>
      </c>
      <c r="X53" s="86"/>
      <c r="Y53" s="340"/>
      <c r="AL53" s="38"/>
      <c r="AM53" s="43">
        <f t="shared" si="26"/>
        <v>0.35640014414594351</v>
      </c>
      <c r="AN53" s="44">
        <f t="shared" si="27"/>
        <v>1.6807375752887391E-2</v>
      </c>
      <c r="AO53" s="44">
        <f t="shared" si="28"/>
        <v>2.4157632448504759E-2</v>
      </c>
      <c r="AP53" s="44">
        <f t="shared" si="21"/>
        <v>0.16554987497972032</v>
      </c>
      <c r="AQ53" s="44">
        <f t="shared" si="22"/>
        <v>8.9535486846674714E-2</v>
      </c>
      <c r="AR53" s="44">
        <f t="shared" si="23"/>
        <v>2.9245880086023218E-2</v>
      </c>
      <c r="AS53" s="44">
        <f t="shared" si="29"/>
        <v>0.54908926408736292</v>
      </c>
      <c r="AT53" s="44">
        <f t="shared" si="24"/>
        <v>0.4473681549883301</v>
      </c>
      <c r="AU53" s="41">
        <f t="shared" si="25"/>
        <v>0.30809754066871514</v>
      </c>
      <c r="AV53" s="42"/>
    </row>
    <row r="54" spans="1:48" ht="19.5">
      <c r="A54" s="85"/>
      <c r="B54" s="97"/>
      <c r="C54" s="152"/>
      <c r="D54" s="77" t="s">
        <v>99</v>
      </c>
      <c r="E54" s="77">
        <v>0</v>
      </c>
      <c r="F54" s="77">
        <v>100</v>
      </c>
      <c r="G54" s="77">
        <v>100</v>
      </c>
      <c r="H54" s="77">
        <v>40</v>
      </c>
      <c r="I54" s="99" t="s">
        <v>100</v>
      </c>
      <c r="J54" s="319"/>
      <c r="K54" s="72"/>
      <c r="L54" s="326"/>
      <c r="M54" s="341">
        <v>141</v>
      </c>
      <c r="N54" s="78">
        <v>29</v>
      </c>
      <c r="O54" s="342">
        <v>44</v>
      </c>
      <c r="P54" s="35"/>
      <c r="Q54" s="349">
        <f t="shared" si="15"/>
        <v>11.878492781987237</v>
      </c>
      <c r="R54" s="350">
        <f t="shared" si="16"/>
        <v>6.7232989319050311</v>
      </c>
      <c r="S54" s="351">
        <f t="shared" si="17"/>
        <v>3.0545322660646845</v>
      </c>
      <c r="T54" s="35"/>
      <c r="U54" s="358">
        <f t="shared" si="18"/>
        <v>31.168506967426097</v>
      </c>
      <c r="V54" s="359">
        <f t="shared" si="19"/>
        <v>46.670759798292991</v>
      </c>
      <c r="W54" s="360">
        <f t="shared" si="20"/>
        <v>20.554689394690286</v>
      </c>
      <c r="X54" s="86"/>
      <c r="Y54" s="340"/>
      <c r="AL54" s="38"/>
      <c r="AM54" s="43">
        <f t="shared" si="26"/>
        <v>0.26635560480286247</v>
      </c>
      <c r="AN54" s="44">
        <f t="shared" si="27"/>
        <v>1.2286488356915874E-2</v>
      </c>
      <c r="AO54" s="44">
        <f t="shared" si="28"/>
        <v>2.5186859627361627E-2</v>
      </c>
      <c r="AP54" s="44">
        <f t="shared" si="21"/>
        <v>0.12497493642079432</v>
      </c>
      <c r="AQ54" s="44">
        <f t="shared" si="22"/>
        <v>6.7232989319050307E-2</v>
      </c>
      <c r="AR54" s="44">
        <f t="shared" si="23"/>
        <v>2.8053344103897621E-2</v>
      </c>
      <c r="AS54" s="44">
        <f t="shared" si="29"/>
        <v>0.49996657966060404</v>
      </c>
      <c r="AT54" s="44">
        <f t="shared" si="24"/>
        <v>0.40662506006401805</v>
      </c>
      <c r="AU54" s="41">
        <f t="shared" si="25"/>
        <v>0.30385161309056663</v>
      </c>
      <c r="AV54" s="42"/>
    </row>
    <row r="55" spans="1:48" ht="19.5">
      <c r="A55" s="85"/>
      <c r="B55" s="97"/>
      <c r="C55" s="153"/>
      <c r="D55" s="77" t="s">
        <v>101</v>
      </c>
      <c r="E55" s="77">
        <v>20</v>
      </c>
      <c r="F55" s="77">
        <v>100</v>
      </c>
      <c r="G55" s="77">
        <v>100</v>
      </c>
      <c r="H55" s="77">
        <v>60</v>
      </c>
      <c r="I55" s="99" t="s">
        <v>102</v>
      </c>
      <c r="J55" s="319"/>
      <c r="K55" s="72"/>
      <c r="L55" s="326"/>
      <c r="M55" s="341">
        <v>112</v>
      </c>
      <c r="N55" s="78">
        <v>31</v>
      </c>
      <c r="O55" s="342">
        <v>41</v>
      </c>
      <c r="P55" s="35"/>
      <c r="Q55" s="349">
        <f t="shared" si="15"/>
        <v>7.572316561648659</v>
      </c>
      <c r="R55" s="350">
        <f t="shared" si="16"/>
        <v>4.5848129538379157</v>
      </c>
      <c r="S55" s="351">
        <f t="shared" si="17"/>
        <v>2.5836732745186488</v>
      </c>
      <c r="T55" s="35"/>
      <c r="U55" s="358">
        <f t="shared" si="18"/>
        <v>25.517563960164281</v>
      </c>
      <c r="V55" s="359">
        <f t="shared" si="19"/>
        <v>36.191070868991481</v>
      </c>
      <c r="W55" s="360">
        <f t="shared" si="20"/>
        <v>14.110069921596413</v>
      </c>
      <c r="X55" s="86"/>
      <c r="Y55" s="340"/>
      <c r="AL55" s="38"/>
      <c r="AM55" s="43">
        <f t="shared" si="26"/>
        <v>0.16202937563911096</v>
      </c>
      <c r="AN55" s="44">
        <f t="shared" si="27"/>
        <v>1.3702083047289692E-2</v>
      </c>
      <c r="AO55" s="44">
        <f t="shared" si="28"/>
        <v>2.2173884793387392E-2</v>
      </c>
      <c r="AP55" s="44">
        <f t="shared" si="21"/>
        <v>7.9669180107196008E-2</v>
      </c>
      <c r="AQ55" s="44">
        <f t="shared" si="22"/>
        <v>4.5848129538379155E-2</v>
      </c>
      <c r="AR55" s="44">
        <f t="shared" si="23"/>
        <v>2.372889500214587E-2</v>
      </c>
      <c r="AS55" s="44">
        <f t="shared" si="29"/>
        <v>0.43029217587733021</v>
      </c>
      <c r="AT55" s="44">
        <f t="shared" si="24"/>
        <v>0.35791003413934724</v>
      </c>
      <c r="AU55" s="41">
        <f t="shared" si="25"/>
        <v>0.28735968453136518</v>
      </c>
      <c r="AV55" s="42"/>
    </row>
    <row r="56" spans="1:48" ht="19.5">
      <c r="A56" s="85"/>
      <c r="B56" s="97"/>
      <c r="C56" s="154"/>
      <c r="D56" s="77" t="s">
        <v>103</v>
      </c>
      <c r="E56" s="77">
        <v>20</v>
      </c>
      <c r="F56" s="77">
        <v>100</v>
      </c>
      <c r="G56" s="77">
        <v>80</v>
      </c>
      <c r="H56" s="77">
        <v>40</v>
      </c>
      <c r="I56" s="99" t="s">
        <v>104</v>
      </c>
      <c r="J56" s="319"/>
      <c r="K56" s="72"/>
      <c r="L56" s="326"/>
      <c r="M56" s="341">
        <v>94</v>
      </c>
      <c r="N56" s="78">
        <v>32</v>
      </c>
      <c r="O56" s="342">
        <v>40</v>
      </c>
      <c r="P56" s="35"/>
      <c r="Q56" s="349">
        <f t="shared" si="15"/>
        <v>5.5156083082771197</v>
      </c>
      <c r="R56" s="350">
        <f t="shared" si="16"/>
        <v>3.5659083647198968</v>
      </c>
      <c r="S56" s="351">
        <f t="shared" si="17"/>
        <v>2.4050671376297883</v>
      </c>
      <c r="T56" s="35"/>
      <c r="U56" s="358">
        <f t="shared" si="18"/>
        <v>22.181065931897926</v>
      </c>
      <c r="V56" s="359">
        <f t="shared" si="19"/>
        <v>29.003997327208236</v>
      </c>
      <c r="W56" s="360">
        <f t="shared" si="20"/>
        <v>9.7135535199361129</v>
      </c>
      <c r="X56" s="86"/>
      <c r="Y56" s="340"/>
      <c r="AL56" s="38"/>
      <c r="AM56" s="43">
        <f t="shared" si="26"/>
        <v>0.11193242783690559</v>
      </c>
      <c r="AN56" s="44">
        <f t="shared" si="27"/>
        <v>1.4443843596092543E-2</v>
      </c>
      <c r="AO56" s="44">
        <f t="shared" si="28"/>
        <v>2.1219010376003551E-2</v>
      </c>
      <c r="AP56" s="44">
        <f t="shared" si="21"/>
        <v>5.8030325084191189E-2</v>
      </c>
      <c r="AQ56" s="44">
        <f t="shared" si="22"/>
        <v>3.5659083647198969E-2</v>
      </c>
      <c r="AR56" s="44">
        <f t="shared" si="23"/>
        <v>2.2088545848569459E-2</v>
      </c>
      <c r="AS56" s="44">
        <f t="shared" si="29"/>
        <v>0.38715511475698478</v>
      </c>
      <c r="AT56" s="44">
        <f t="shared" si="24"/>
        <v>0.3291471201025683</v>
      </c>
      <c r="AU56" s="41">
        <f t="shared" si="25"/>
        <v>0.28057935250288774</v>
      </c>
      <c r="AV56" s="42"/>
    </row>
    <row r="57" spans="1:48" ht="19.5">
      <c r="A57" s="85"/>
      <c r="B57" s="97"/>
      <c r="C57" s="155"/>
      <c r="D57" s="77" t="s">
        <v>105</v>
      </c>
      <c r="E57" s="77">
        <v>60</v>
      </c>
      <c r="F57" s="77">
        <v>100</v>
      </c>
      <c r="G57" s="77">
        <v>70</v>
      </c>
      <c r="H57" s="77">
        <v>80</v>
      </c>
      <c r="I57" s="99" t="s">
        <v>106</v>
      </c>
      <c r="J57" s="319"/>
      <c r="K57" s="72"/>
      <c r="L57" s="326"/>
      <c r="M57" s="341">
        <v>64</v>
      </c>
      <c r="N57" s="78">
        <v>34</v>
      </c>
      <c r="O57" s="342">
        <v>37</v>
      </c>
      <c r="P57" s="35"/>
      <c r="Q57" s="349">
        <f t="shared" si="15"/>
        <v>3.0203088874134214</v>
      </c>
      <c r="R57" s="350">
        <f t="shared" si="16"/>
        <v>2.3676151758603097</v>
      </c>
      <c r="S57" s="351">
        <f t="shared" si="17"/>
        <v>2.0480717947812686</v>
      </c>
      <c r="T57" s="35"/>
      <c r="U57" s="358">
        <f t="shared" si="18"/>
        <v>17.309007646989038</v>
      </c>
      <c r="V57" s="359">
        <f t="shared" si="19"/>
        <v>14.797202892811889</v>
      </c>
      <c r="W57" s="360">
        <f t="shared" si="20"/>
        <v>4.2399312258871173</v>
      </c>
      <c r="X57" s="86"/>
      <c r="Y57" s="340"/>
      <c r="AL57" s="38"/>
      <c r="AM57" s="43">
        <f t="shared" si="26"/>
        <v>5.1269458374043231E-2</v>
      </c>
      <c r="AN57" s="44">
        <f t="shared" si="27"/>
        <v>1.5996293365509635E-2</v>
      </c>
      <c r="AO57" s="44">
        <f t="shared" si="28"/>
        <v>1.8500220128379697E-2</v>
      </c>
      <c r="AP57" s="44">
        <f t="shared" si="21"/>
        <v>3.1777003876118357E-2</v>
      </c>
      <c r="AQ57" s="44">
        <f t="shared" si="22"/>
        <v>2.3676151758603096E-2</v>
      </c>
      <c r="AR57" s="44">
        <f t="shared" si="23"/>
        <v>1.880983987198432E-2</v>
      </c>
      <c r="AS57" s="44">
        <f t="shared" si="29"/>
        <v>0.31674102343208099</v>
      </c>
      <c r="AT57" s="44">
        <f t="shared" si="24"/>
        <v>0.28714661764645721</v>
      </c>
      <c r="AU57" s="41">
        <f t="shared" si="25"/>
        <v>0.26594696151702163</v>
      </c>
      <c r="AV57" s="42"/>
    </row>
    <row r="58" spans="1:48" ht="19.5">
      <c r="A58" s="85"/>
      <c r="B58" s="97"/>
      <c r="C58" s="156"/>
      <c r="D58" s="77" t="s">
        <v>107</v>
      </c>
      <c r="E58" s="77">
        <v>5</v>
      </c>
      <c r="F58" s="77">
        <v>90</v>
      </c>
      <c r="G58" s="77">
        <v>100</v>
      </c>
      <c r="H58" s="77">
        <v>80</v>
      </c>
      <c r="I58" s="99" t="s">
        <v>108</v>
      </c>
      <c r="J58" s="319"/>
      <c r="K58" s="72"/>
      <c r="L58" s="326"/>
      <c r="M58" s="341">
        <v>112</v>
      </c>
      <c r="N58" s="78">
        <v>55</v>
      </c>
      <c r="O58" s="342">
        <v>49</v>
      </c>
      <c r="P58" s="35"/>
      <c r="Q58" s="349">
        <f t="shared" si="15"/>
        <v>8.6026574389870625</v>
      </c>
      <c r="R58" s="350">
        <f t="shared" si="16"/>
        <v>6.3988722463388958</v>
      </c>
      <c r="S58" s="351">
        <f t="shared" si="17"/>
        <v>3.6874256312210596</v>
      </c>
      <c r="T58" s="35"/>
      <c r="U58" s="358">
        <f t="shared" si="18"/>
        <v>30.397274435220773</v>
      </c>
      <c r="V58" s="359">
        <f t="shared" si="19"/>
        <v>24.504027528171797</v>
      </c>
      <c r="W58" s="360">
        <f t="shared" si="20"/>
        <v>15.288331375249697</v>
      </c>
      <c r="X58" s="86"/>
      <c r="Y58" s="340"/>
      <c r="AL58" s="38"/>
      <c r="AM58" s="43">
        <f t="shared" si="26"/>
        <v>0.16202937563911096</v>
      </c>
      <c r="AN58" s="44">
        <f t="shared" si="27"/>
        <v>3.8204371595346502E-2</v>
      </c>
      <c r="AO58" s="44">
        <f t="shared" si="28"/>
        <v>3.0713443732993638E-2</v>
      </c>
      <c r="AP58" s="44">
        <f t="shared" si="21"/>
        <v>9.0509510442066163E-2</v>
      </c>
      <c r="AQ58" s="44">
        <f t="shared" si="22"/>
        <v>6.3988722463388964E-2</v>
      </c>
      <c r="AR58" s="44">
        <f t="shared" si="23"/>
        <v>3.3865944465353265E-2</v>
      </c>
      <c r="AS58" s="44">
        <f t="shared" si="29"/>
        <v>0.44898455880824678</v>
      </c>
      <c r="AT58" s="44">
        <f t="shared" si="24"/>
        <v>0.39997650375190319</v>
      </c>
      <c r="AU58" s="41">
        <f t="shared" si="25"/>
        <v>0.3235348468756547</v>
      </c>
      <c r="AV58" s="42"/>
    </row>
    <row r="59" spans="1:48" ht="19.5">
      <c r="A59" s="85"/>
      <c r="B59" s="97"/>
      <c r="C59" s="157"/>
      <c r="D59" s="77" t="s">
        <v>109</v>
      </c>
      <c r="E59" s="77">
        <v>20</v>
      </c>
      <c r="F59" s="77">
        <v>100</v>
      </c>
      <c r="G59" s="77">
        <v>100</v>
      </c>
      <c r="H59" s="77">
        <v>40</v>
      </c>
      <c r="I59" s="99" t="s">
        <v>110</v>
      </c>
      <c r="J59" s="319"/>
      <c r="K59" s="72"/>
      <c r="L59" s="326"/>
      <c r="M59" s="341">
        <v>126</v>
      </c>
      <c r="N59" s="78">
        <v>41</v>
      </c>
      <c r="O59" s="342">
        <v>44</v>
      </c>
      <c r="P59" s="35"/>
      <c r="Q59" s="349">
        <f t="shared" si="15"/>
        <v>9.8517454612757547</v>
      </c>
      <c r="R59" s="350">
        <f t="shared" si="16"/>
        <v>6.2033452262207538</v>
      </c>
      <c r="S59" s="351">
        <f t="shared" si="17"/>
        <v>3.0609928736982437</v>
      </c>
      <c r="T59" s="35"/>
      <c r="U59" s="358">
        <f t="shared" si="18"/>
        <v>29.919798418655816</v>
      </c>
      <c r="V59" s="359">
        <f t="shared" si="19"/>
        <v>36.940219908703135</v>
      </c>
      <c r="W59" s="360">
        <f t="shared" si="20"/>
        <v>18.358928911868723</v>
      </c>
      <c r="X59" s="86"/>
      <c r="Y59" s="340"/>
      <c r="AL59" s="38"/>
      <c r="AM59" s="43">
        <f t="shared" si="26"/>
        <v>0.2086368701452557</v>
      </c>
      <c r="AN59" s="44">
        <f t="shared" si="27"/>
        <v>2.2173884793387392E-2</v>
      </c>
      <c r="AO59" s="44">
        <f t="shared" si="28"/>
        <v>2.5186859627361627E-2</v>
      </c>
      <c r="AP59" s="44">
        <f t="shared" si="21"/>
        <v>0.10365130368423785</v>
      </c>
      <c r="AQ59" s="44">
        <f t="shared" si="22"/>
        <v>6.2033452262207536E-2</v>
      </c>
      <c r="AR59" s="44">
        <f t="shared" si="23"/>
        <v>2.8112679423769035E-2</v>
      </c>
      <c r="AS59" s="44">
        <f t="shared" si="29"/>
        <v>0.46974077101271505</v>
      </c>
      <c r="AT59" s="44">
        <f t="shared" si="24"/>
        <v>0.39586033119530878</v>
      </c>
      <c r="AU59" s="41">
        <f t="shared" si="25"/>
        <v>0.30406568663596517</v>
      </c>
      <c r="AV59" s="42"/>
    </row>
    <row r="60" spans="1:48" ht="19.5">
      <c r="A60" s="85"/>
      <c r="B60" s="97"/>
      <c r="C60" s="158"/>
      <c r="D60" s="77" t="s">
        <v>111</v>
      </c>
      <c r="E60" s="77">
        <v>5</v>
      </c>
      <c r="F60" s="77">
        <v>50</v>
      </c>
      <c r="G60" s="77">
        <v>50</v>
      </c>
      <c r="H60" s="77">
        <v>10</v>
      </c>
      <c r="I60" s="99" t="s">
        <v>112</v>
      </c>
      <c r="J60" s="319"/>
      <c r="K60" s="72"/>
      <c r="L60" s="326"/>
      <c r="M60" s="341">
        <v>203</v>
      </c>
      <c r="N60" s="78">
        <v>141</v>
      </c>
      <c r="O60" s="342">
        <v>115</v>
      </c>
      <c r="P60" s="35"/>
      <c r="Q60" s="349">
        <f t="shared" si="15"/>
        <v>37.247990048099417</v>
      </c>
      <c r="R60" s="350">
        <f t="shared" si="16"/>
        <v>32.984067623405316</v>
      </c>
      <c r="S60" s="351">
        <f t="shared" si="17"/>
        <v>20.623034885446973</v>
      </c>
      <c r="T60" s="35"/>
      <c r="U60" s="358">
        <f t="shared" si="18"/>
        <v>64.148006848035976</v>
      </c>
      <c r="V60" s="359">
        <f t="shared" si="19"/>
        <v>20.430862318665088</v>
      </c>
      <c r="W60" s="360">
        <f t="shared" si="20"/>
        <v>23.328330136244158</v>
      </c>
      <c r="X60" s="86"/>
      <c r="Y60" s="340"/>
      <c r="AL60" s="38"/>
      <c r="AM60" s="43">
        <f t="shared" si="26"/>
        <v>0.59720178836376336</v>
      </c>
      <c r="AN60" s="44">
        <f t="shared" si="27"/>
        <v>0.26635560480286247</v>
      </c>
      <c r="AO60" s="44">
        <f t="shared" si="28"/>
        <v>0.17144110073282262</v>
      </c>
      <c r="AP60" s="44">
        <f t="shared" si="21"/>
        <v>0.3918902232379709</v>
      </c>
      <c r="AQ60" s="44">
        <f t="shared" si="22"/>
        <v>0.32984067623405317</v>
      </c>
      <c r="AR60" s="44">
        <f t="shared" si="23"/>
        <v>0.18940546169233924</v>
      </c>
      <c r="AS60" s="44">
        <f t="shared" si="29"/>
        <v>0.73179281815488173</v>
      </c>
      <c r="AT60" s="44">
        <f t="shared" si="24"/>
        <v>0.69093109351755155</v>
      </c>
      <c r="AU60" s="41">
        <f t="shared" si="25"/>
        <v>0.57428944283633077</v>
      </c>
      <c r="AV60" s="42"/>
    </row>
    <row r="61" spans="1:48" ht="19.5">
      <c r="A61" s="85"/>
      <c r="B61" s="97"/>
      <c r="C61" s="159"/>
      <c r="D61" s="77" t="s">
        <v>113</v>
      </c>
      <c r="E61" s="77">
        <v>20</v>
      </c>
      <c r="F61" s="77">
        <v>90</v>
      </c>
      <c r="G61" s="77">
        <v>100</v>
      </c>
      <c r="H61" s="77">
        <v>20</v>
      </c>
      <c r="I61" s="99" t="s">
        <v>114</v>
      </c>
      <c r="J61" s="319"/>
      <c r="K61" s="72"/>
      <c r="L61" s="326"/>
      <c r="M61" s="341">
        <v>156</v>
      </c>
      <c r="N61" s="78">
        <v>50</v>
      </c>
      <c r="O61" s="342">
        <v>46</v>
      </c>
      <c r="P61" s="35"/>
      <c r="Q61" s="349">
        <f t="shared" si="15"/>
        <v>15.344045595692631</v>
      </c>
      <c r="R61" s="350">
        <f t="shared" si="16"/>
        <v>9.5463807857356784</v>
      </c>
      <c r="S61" s="351">
        <f t="shared" si="17"/>
        <v>3.6186829296724925</v>
      </c>
      <c r="T61" s="35"/>
      <c r="U61" s="358">
        <f t="shared" si="18"/>
        <v>37.015668303269216</v>
      </c>
      <c r="V61" s="359">
        <f t="shared" si="19"/>
        <v>43.735821256489146</v>
      </c>
      <c r="W61" s="360">
        <f t="shared" si="20"/>
        <v>27.103979324129945</v>
      </c>
      <c r="X61" s="86"/>
      <c r="Y61" s="340"/>
      <c r="AL61" s="38"/>
      <c r="AM61" s="43">
        <f t="shared" si="26"/>
        <v>0.33245153634617935</v>
      </c>
      <c r="AN61" s="44">
        <f t="shared" si="27"/>
        <v>3.1896033073011518E-2</v>
      </c>
      <c r="AO61" s="44">
        <f t="shared" si="28"/>
        <v>2.7320891639074901E-2</v>
      </c>
      <c r="AP61" s="44">
        <f t="shared" si="21"/>
        <v>0.16143640089316477</v>
      </c>
      <c r="AQ61" s="44">
        <f t="shared" si="22"/>
        <v>9.5463807857356781E-2</v>
      </c>
      <c r="AR61" s="44">
        <f t="shared" si="23"/>
        <v>3.323459979677721E-2</v>
      </c>
      <c r="AS61" s="44">
        <f t="shared" si="29"/>
        <v>0.54450326581702324</v>
      </c>
      <c r="AT61" s="44">
        <f t="shared" si="24"/>
        <v>0.45703162330404495</v>
      </c>
      <c r="AU61" s="41">
        <f t="shared" si="25"/>
        <v>0.32151172668339523</v>
      </c>
      <c r="AV61" s="42"/>
    </row>
    <row r="62" spans="1:48" ht="19.5">
      <c r="A62" s="85"/>
      <c r="B62" s="97"/>
      <c r="C62" s="160"/>
      <c r="D62" s="77" t="s">
        <v>115</v>
      </c>
      <c r="E62" s="77">
        <v>0</v>
      </c>
      <c r="F62" s="77">
        <v>70</v>
      </c>
      <c r="G62" s="77">
        <v>30</v>
      </c>
      <c r="H62" s="77">
        <v>10</v>
      </c>
      <c r="I62" s="99" t="s">
        <v>116</v>
      </c>
      <c r="J62" s="319"/>
      <c r="K62" s="72"/>
      <c r="L62" s="326"/>
      <c r="M62" s="341">
        <v>212</v>
      </c>
      <c r="N62" s="78">
        <v>116</v>
      </c>
      <c r="O62" s="342">
        <v>121</v>
      </c>
      <c r="P62" s="35"/>
      <c r="Q62" s="349">
        <f t="shared" si="15"/>
        <v>36.847958992799455</v>
      </c>
      <c r="R62" s="350">
        <f t="shared" si="16"/>
        <v>27.868307074197027</v>
      </c>
      <c r="S62" s="351">
        <f t="shared" si="17"/>
        <v>21.526180393436132</v>
      </c>
      <c r="T62" s="35"/>
      <c r="U62" s="358">
        <f t="shared" si="18"/>
        <v>59.769575070152825</v>
      </c>
      <c r="V62" s="359">
        <f t="shared" si="19"/>
        <v>37.988827040695007</v>
      </c>
      <c r="W62" s="360">
        <f t="shared" si="20"/>
        <v>14.126547617503515</v>
      </c>
      <c r="X62" s="86"/>
      <c r="Y62" s="340"/>
      <c r="AL62" s="38"/>
      <c r="AM62" s="43">
        <f t="shared" si="26"/>
        <v>0.65837481727944847</v>
      </c>
      <c r="AN62" s="44">
        <f t="shared" si="27"/>
        <v>0.17464740365558501</v>
      </c>
      <c r="AO62" s="44">
        <f t="shared" si="28"/>
        <v>0.19120168274079138</v>
      </c>
      <c r="AP62" s="44">
        <f t="shared" si="21"/>
        <v>0.38768145225835066</v>
      </c>
      <c r="AQ62" s="44">
        <f t="shared" si="22"/>
        <v>0.2786830707419703</v>
      </c>
      <c r="AR62" s="44">
        <f t="shared" si="23"/>
        <v>0.19770010372083918</v>
      </c>
      <c r="AS62" s="44">
        <f t="shared" si="29"/>
        <v>0.72916364606546613</v>
      </c>
      <c r="AT62" s="44">
        <f t="shared" si="24"/>
        <v>0.65318599198407612</v>
      </c>
      <c r="AU62" s="41">
        <f t="shared" si="25"/>
        <v>0.58255325389655854</v>
      </c>
      <c r="AV62" s="42"/>
    </row>
    <row r="63" spans="1:48" ht="19.5">
      <c r="A63" s="85"/>
      <c r="B63" s="97"/>
      <c r="C63" s="161"/>
      <c r="D63" s="77" t="s">
        <v>117</v>
      </c>
      <c r="E63" s="77">
        <v>0</v>
      </c>
      <c r="F63" s="77">
        <v>50</v>
      </c>
      <c r="G63" s="77">
        <v>20</v>
      </c>
      <c r="H63" s="77">
        <v>10</v>
      </c>
      <c r="I63" s="99" t="s">
        <v>118</v>
      </c>
      <c r="J63" s="319"/>
      <c r="K63" s="72"/>
      <c r="L63" s="326"/>
      <c r="M63" s="341">
        <v>225</v>
      </c>
      <c r="N63" s="78">
        <v>166</v>
      </c>
      <c r="O63" s="342">
        <v>173</v>
      </c>
      <c r="P63" s="35"/>
      <c r="Q63" s="349">
        <f t="shared" si="15"/>
        <v>52.230380717481616</v>
      </c>
      <c r="R63" s="350">
        <f t="shared" si="16"/>
        <v>46.297118077837524</v>
      </c>
      <c r="S63" s="351">
        <f t="shared" si="17"/>
        <v>45.718560518769053</v>
      </c>
      <c r="T63" s="35"/>
      <c r="U63" s="358">
        <f t="shared" si="18"/>
        <v>73.737915073958106</v>
      </c>
      <c r="V63" s="359">
        <f t="shared" si="19"/>
        <v>22.740469154275079</v>
      </c>
      <c r="W63" s="360">
        <f t="shared" si="20"/>
        <v>4.9565244204757164</v>
      </c>
      <c r="X63" s="86"/>
      <c r="Y63" s="340"/>
      <c r="AL63" s="38"/>
      <c r="AM63" s="43">
        <f t="shared" si="26"/>
        <v>0.75294221677607787</v>
      </c>
      <c r="AN63" s="44">
        <f t="shared" si="27"/>
        <v>0.38132601143253014</v>
      </c>
      <c r="AO63" s="44">
        <f t="shared" si="28"/>
        <v>0.41788507084813747</v>
      </c>
      <c r="AP63" s="44">
        <f t="shared" si="21"/>
        <v>0.54952161264933785</v>
      </c>
      <c r="AQ63" s="44">
        <f t="shared" si="22"/>
        <v>0.46297118077837524</v>
      </c>
      <c r="AR63" s="44">
        <f t="shared" si="23"/>
        <v>0.41988703947144235</v>
      </c>
      <c r="AS63" s="44">
        <f t="shared" si="29"/>
        <v>0.8190836544633614</v>
      </c>
      <c r="AT63" s="44">
        <f t="shared" si="24"/>
        <v>0.77360271615481124</v>
      </c>
      <c r="AU63" s="41">
        <f t="shared" si="25"/>
        <v>0.74882009405243266</v>
      </c>
      <c r="AV63" s="42"/>
    </row>
    <row r="64" spans="1:48" ht="19.5">
      <c r="A64" s="85"/>
      <c r="B64" s="97"/>
      <c r="C64" s="162"/>
      <c r="D64" s="77" t="s">
        <v>119</v>
      </c>
      <c r="E64" s="77">
        <v>0</v>
      </c>
      <c r="F64" s="77">
        <v>90</v>
      </c>
      <c r="G64" s="77">
        <v>90</v>
      </c>
      <c r="H64" s="77">
        <v>20</v>
      </c>
      <c r="I64" s="99" t="s">
        <v>120</v>
      </c>
      <c r="J64" s="319"/>
      <c r="K64" s="72"/>
      <c r="L64" s="326"/>
      <c r="M64" s="341">
        <v>172</v>
      </c>
      <c r="N64" s="78">
        <v>64</v>
      </c>
      <c r="O64" s="342">
        <v>52</v>
      </c>
      <c r="P64" s="35"/>
      <c r="Q64" s="349">
        <f t="shared" si="15"/>
        <v>19.466486724428687</v>
      </c>
      <c r="R64" s="350">
        <f t="shared" si="16"/>
        <v>12.685381030738052</v>
      </c>
      <c r="S64" s="351">
        <f t="shared" si="17"/>
        <v>4.6713378250077682</v>
      </c>
      <c r="T64" s="35"/>
      <c r="U64" s="358">
        <f t="shared" si="18"/>
        <v>42.285316813133932</v>
      </c>
      <c r="V64" s="359">
        <f t="shared" si="19"/>
        <v>43.49705197631765</v>
      </c>
      <c r="W64" s="360">
        <f t="shared" si="20"/>
        <v>30.47703810506982</v>
      </c>
      <c r="X64" s="86"/>
      <c r="Y64" s="340"/>
      <c r="AL64" s="38"/>
      <c r="AM64" s="43">
        <f t="shared" si="26"/>
        <v>0.41254261348390375</v>
      </c>
      <c r="AN64" s="44">
        <f t="shared" si="27"/>
        <v>5.1269458374043231E-2</v>
      </c>
      <c r="AO64" s="44">
        <f t="shared" si="28"/>
        <v>3.4339806808682156E-2</v>
      </c>
      <c r="AP64" s="44">
        <f t="shared" si="21"/>
        <v>0.20480905998536186</v>
      </c>
      <c r="AQ64" s="44">
        <f t="shared" si="22"/>
        <v>0.12685381030738052</v>
      </c>
      <c r="AR64" s="44">
        <f t="shared" si="23"/>
        <v>4.290236147982484E-2</v>
      </c>
      <c r="AS64" s="44">
        <f t="shared" si="29"/>
        <v>0.58945373165206572</v>
      </c>
      <c r="AT64" s="44">
        <f t="shared" si="24"/>
        <v>0.50245962769943042</v>
      </c>
      <c r="AU64" s="41">
        <f t="shared" si="25"/>
        <v>0.35007443717408132</v>
      </c>
      <c r="AV64" s="42"/>
    </row>
    <row r="65" spans="1:48" ht="19.5">
      <c r="A65" s="85"/>
      <c r="B65" s="97"/>
      <c r="C65" s="163"/>
      <c r="D65" s="77" t="s">
        <v>121</v>
      </c>
      <c r="E65" s="77">
        <v>0</v>
      </c>
      <c r="F65" s="77">
        <v>80</v>
      </c>
      <c r="G65" s="77">
        <v>50</v>
      </c>
      <c r="H65" s="77">
        <v>10</v>
      </c>
      <c r="I65" s="99" t="s">
        <v>122</v>
      </c>
      <c r="J65" s="319"/>
      <c r="K65" s="72"/>
      <c r="L65" s="326"/>
      <c r="M65" s="341">
        <v>212</v>
      </c>
      <c r="N65" s="78">
        <v>84</v>
      </c>
      <c r="O65" s="342">
        <v>95</v>
      </c>
      <c r="P65" s="35"/>
      <c r="Q65" s="349">
        <f t="shared" si="15"/>
        <v>32.387259727760572</v>
      </c>
      <c r="R65" s="350">
        <f t="shared" si="16"/>
        <v>21.163919545550307</v>
      </c>
      <c r="S65" s="351">
        <f t="shared" si="17"/>
        <v>13.204520268129603</v>
      </c>
      <c r="T65" s="35"/>
      <c r="U65" s="358">
        <f t="shared" si="18"/>
        <v>53.128429407690447</v>
      </c>
      <c r="V65" s="359">
        <f t="shared" si="19"/>
        <v>51.265626356999718</v>
      </c>
      <c r="W65" s="360">
        <f t="shared" si="20"/>
        <v>20.190978005962336</v>
      </c>
      <c r="X65" s="86"/>
      <c r="Y65" s="340"/>
      <c r="AL65" s="38"/>
      <c r="AM65" s="43">
        <f t="shared" si="26"/>
        <v>0.65837481727944847</v>
      </c>
      <c r="AN65" s="44">
        <f t="shared" si="27"/>
        <v>8.8655586285772928E-2</v>
      </c>
      <c r="AO65" s="44">
        <f t="shared" si="28"/>
        <v>0.11443537382697375</v>
      </c>
      <c r="AP65" s="44">
        <f t="shared" si="21"/>
        <v>0.3407499418999082</v>
      </c>
      <c r="AQ65" s="44">
        <f t="shared" si="22"/>
        <v>0.21163919545550308</v>
      </c>
      <c r="AR65" s="44">
        <f t="shared" si="23"/>
        <v>0.12127256108051397</v>
      </c>
      <c r="AS65" s="44">
        <f t="shared" si="29"/>
        <v>0.69846598898719292</v>
      </c>
      <c r="AT65" s="44">
        <f t="shared" si="24"/>
        <v>0.59593473627319349</v>
      </c>
      <c r="AU65" s="41">
        <f t="shared" si="25"/>
        <v>0.49497984624338182</v>
      </c>
      <c r="AV65" s="42"/>
    </row>
    <row r="66" spans="1:48" ht="19.5">
      <c r="A66" s="85"/>
      <c r="B66" s="97"/>
      <c r="C66" s="164"/>
      <c r="D66" s="77" t="s">
        <v>123</v>
      </c>
      <c r="E66" s="77">
        <v>5</v>
      </c>
      <c r="F66" s="77">
        <v>90</v>
      </c>
      <c r="G66" s="77">
        <v>70</v>
      </c>
      <c r="H66" s="77">
        <v>5</v>
      </c>
      <c r="I66" s="99" t="s">
        <v>124</v>
      </c>
      <c r="J66" s="319"/>
      <c r="K66" s="72"/>
      <c r="L66" s="326"/>
      <c r="M66" s="341">
        <v>209</v>
      </c>
      <c r="N66" s="78">
        <v>65</v>
      </c>
      <c r="O66" s="342">
        <v>82</v>
      </c>
      <c r="P66" s="35"/>
      <c r="Q66" s="349">
        <f t="shared" si="15"/>
        <v>29.70778243943472</v>
      </c>
      <c r="R66" s="350">
        <f t="shared" si="16"/>
        <v>17.94509926355974</v>
      </c>
      <c r="S66" s="351">
        <f t="shared" si="17"/>
        <v>9.8806197865961387</v>
      </c>
      <c r="T66" s="35"/>
      <c r="U66" s="358">
        <f t="shared" si="18"/>
        <v>49.429451193225461</v>
      </c>
      <c r="V66" s="359">
        <f t="shared" si="19"/>
        <v>57.300008764894109</v>
      </c>
      <c r="W66" s="360">
        <f t="shared" si="20"/>
        <v>22.934578912569535</v>
      </c>
      <c r="X66" s="86"/>
      <c r="Y66" s="340"/>
      <c r="AL66" s="38"/>
      <c r="AM66" s="43">
        <f t="shared" si="26"/>
        <v>0.63759687399403264</v>
      </c>
      <c r="AN66" s="44">
        <f t="shared" si="27"/>
        <v>5.2860647023180267E-2</v>
      </c>
      <c r="AO66" s="44">
        <f t="shared" si="28"/>
        <v>8.437621154414883E-2</v>
      </c>
      <c r="AP66" s="44">
        <f t="shared" si="21"/>
        <v>0.3125588649766402</v>
      </c>
      <c r="AQ66" s="44">
        <f t="shared" si="22"/>
        <v>0.17945099263559741</v>
      </c>
      <c r="AR66" s="44">
        <f t="shared" si="23"/>
        <v>9.0745293448895967E-2</v>
      </c>
      <c r="AS66" s="44">
        <f t="shared" si="29"/>
        <v>0.67864701057483523</v>
      </c>
      <c r="AT66" s="44">
        <f t="shared" si="24"/>
        <v>0.56404699304504702</v>
      </c>
      <c r="AU66" s="41">
        <f t="shared" si="25"/>
        <v>0.44937409848219934</v>
      </c>
      <c r="AV66" s="42"/>
    </row>
    <row r="67" spans="1:48" ht="19.5">
      <c r="A67" s="85"/>
      <c r="B67" s="97"/>
      <c r="C67" s="165"/>
      <c r="D67" s="77" t="s">
        <v>125</v>
      </c>
      <c r="E67" s="77">
        <v>0</v>
      </c>
      <c r="F67" s="77">
        <v>100</v>
      </c>
      <c r="G67" s="77">
        <v>100</v>
      </c>
      <c r="H67" s="77">
        <v>10</v>
      </c>
      <c r="I67" s="99" t="s">
        <v>126</v>
      </c>
      <c r="J67" s="319"/>
      <c r="K67" s="72"/>
      <c r="L67" s="326"/>
      <c r="M67" s="341">
        <v>193</v>
      </c>
      <c r="N67" s="78">
        <v>18</v>
      </c>
      <c r="O67" s="342">
        <v>28</v>
      </c>
      <c r="P67" s="35"/>
      <c r="Q67" s="349">
        <f t="shared" si="15"/>
        <v>22.418226195784982</v>
      </c>
      <c r="R67" s="350">
        <f t="shared" si="16"/>
        <v>11.85390929725583</v>
      </c>
      <c r="S67" s="351">
        <f t="shared" si="17"/>
        <v>2.205069453707388</v>
      </c>
      <c r="T67" s="35"/>
      <c r="U67" s="358">
        <f t="shared" si="18"/>
        <v>40.982984154945633</v>
      </c>
      <c r="V67" s="359">
        <f t="shared" si="19"/>
        <v>63.31193268194815</v>
      </c>
      <c r="W67" s="360">
        <f t="shared" si="20"/>
        <v>43.731351490156243</v>
      </c>
      <c r="X67" s="86"/>
      <c r="Y67" s="340"/>
      <c r="AL67" s="38"/>
      <c r="AM67" s="43">
        <f t="shared" si="26"/>
        <v>0.53327640401050524</v>
      </c>
      <c r="AN67" s="44">
        <f t="shared" si="27"/>
        <v>6.0488330228570539E-3</v>
      </c>
      <c r="AO67" s="44">
        <f t="shared" si="28"/>
        <v>1.1612245179743888E-2</v>
      </c>
      <c r="AP67" s="44">
        <f t="shared" si="21"/>
        <v>0.23586463745078731</v>
      </c>
      <c r="AQ67" s="44">
        <f t="shared" si="22"/>
        <v>0.11853909297255831</v>
      </c>
      <c r="AR67" s="44">
        <f t="shared" si="23"/>
        <v>2.0251733086959288E-2</v>
      </c>
      <c r="AS67" s="44">
        <f t="shared" si="29"/>
        <v>0.61785648738928967</v>
      </c>
      <c r="AT67" s="44">
        <f t="shared" si="24"/>
        <v>0.49123262202539336</v>
      </c>
      <c r="AU67" s="41">
        <f t="shared" si="25"/>
        <v>0.27257586457461214</v>
      </c>
      <c r="AV67" s="42"/>
    </row>
    <row r="68" spans="1:48" ht="19.5">
      <c r="A68" s="85"/>
      <c r="B68" s="97"/>
      <c r="C68" s="166"/>
      <c r="D68" s="77" t="s">
        <v>127</v>
      </c>
      <c r="E68" s="77">
        <v>0</v>
      </c>
      <c r="F68" s="77">
        <v>60</v>
      </c>
      <c r="G68" s="77">
        <v>70</v>
      </c>
      <c r="H68" s="77">
        <v>0</v>
      </c>
      <c r="I68" s="99" t="s">
        <v>128</v>
      </c>
      <c r="J68" s="319"/>
      <c r="K68" s="72"/>
      <c r="L68" s="326"/>
      <c r="M68" s="341">
        <v>213</v>
      </c>
      <c r="N68" s="78">
        <v>109</v>
      </c>
      <c r="O68" s="342">
        <v>86</v>
      </c>
      <c r="P68" s="35"/>
      <c r="Q68" s="349">
        <f t="shared" si="15"/>
        <v>34.588925655925934</v>
      </c>
      <c r="R68" s="350">
        <f t="shared" si="16"/>
        <v>25.755298063998847</v>
      </c>
      <c r="S68" s="351">
        <f t="shared" si="17"/>
        <v>11.952331636056538</v>
      </c>
      <c r="T68" s="35"/>
      <c r="U68" s="358">
        <f t="shared" si="18"/>
        <v>57.804048004508971</v>
      </c>
      <c r="V68" s="359">
        <f t="shared" si="19"/>
        <v>38.852806219749127</v>
      </c>
      <c r="W68" s="360">
        <f t="shared" si="20"/>
        <v>31.486143993429494</v>
      </c>
      <c r="X68" s="86"/>
      <c r="Y68" s="340"/>
      <c r="AL68" s="38"/>
      <c r="AM68" s="43">
        <f t="shared" si="26"/>
        <v>0.66538729828227205</v>
      </c>
      <c r="AN68" s="44">
        <f t="shared" si="27"/>
        <v>0.15292615199615014</v>
      </c>
      <c r="AO68" s="44">
        <f t="shared" si="28"/>
        <v>9.3058962846687465E-2</v>
      </c>
      <c r="AP68" s="44">
        <f t="shared" si="21"/>
        <v>0.36391391265296047</v>
      </c>
      <c r="AQ68" s="44">
        <f t="shared" si="22"/>
        <v>0.25755298063998849</v>
      </c>
      <c r="AR68" s="44">
        <f t="shared" si="23"/>
        <v>0.10977224760574689</v>
      </c>
      <c r="AS68" s="44">
        <f t="shared" si="29"/>
        <v>0.71394740558181691</v>
      </c>
      <c r="AT68" s="44">
        <f t="shared" si="24"/>
        <v>0.63624179314231866</v>
      </c>
      <c r="AU68" s="41">
        <f t="shared" si="25"/>
        <v>0.47881107317517119</v>
      </c>
      <c r="AV68" s="42"/>
    </row>
    <row r="69" spans="1:48" ht="19.5">
      <c r="A69" s="85"/>
      <c r="B69" s="97"/>
      <c r="C69" s="167"/>
      <c r="D69" s="77" t="s">
        <v>129</v>
      </c>
      <c r="E69" s="77">
        <v>0</v>
      </c>
      <c r="F69" s="77">
        <v>80</v>
      </c>
      <c r="G69" s="77">
        <v>90</v>
      </c>
      <c r="H69" s="77">
        <v>0</v>
      </c>
      <c r="I69" s="99" t="s">
        <v>130</v>
      </c>
      <c r="J69" s="319"/>
      <c r="K69" s="72"/>
      <c r="L69" s="326"/>
      <c r="M69" s="341">
        <v>247</v>
      </c>
      <c r="N69" s="78">
        <v>0</v>
      </c>
      <c r="O69" s="342">
        <v>0</v>
      </c>
      <c r="P69" s="35"/>
      <c r="Q69" s="349">
        <f t="shared" si="15"/>
        <v>38.357771799402478</v>
      </c>
      <c r="R69" s="350">
        <f t="shared" si="16"/>
        <v>19.774156849061509</v>
      </c>
      <c r="S69" s="351">
        <f t="shared" si="17"/>
        <v>1.7951139566645677</v>
      </c>
      <c r="T69" s="35"/>
      <c r="U69" s="358">
        <f t="shared" si="18"/>
        <v>51.580901500724394</v>
      </c>
      <c r="V69" s="359">
        <f t="shared" si="19"/>
        <v>78.197804525494078</v>
      </c>
      <c r="W69" s="360">
        <f t="shared" si="20"/>
        <v>65.616116188838134</v>
      </c>
      <c r="X69" s="86"/>
      <c r="Y69" s="340"/>
      <c r="AL69" s="38"/>
      <c r="AM69" s="43">
        <f t="shared" si="26"/>
        <v>0.93011085837542373</v>
      </c>
      <c r="AN69" s="44">
        <f t="shared" si="27"/>
        <v>0</v>
      </c>
      <c r="AO69" s="44">
        <f t="shared" si="28"/>
        <v>0</v>
      </c>
      <c r="AP69" s="44">
        <f t="shared" si="21"/>
        <v>0.40356635979465399</v>
      </c>
      <c r="AQ69" s="44">
        <f t="shared" si="22"/>
        <v>0.19774156849061508</v>
      </c>
      <c r="AR69" s="44">
        <f t="shared" si="23"/>
        <v>1.648663204232587E-2</v>
      </c>
      <c r="AS69" s="44">
        <f t="shared" si="29"/>
        <v>0.7389895875055088</v>
      </c>
      <c r="AT69" s="44">
        <f t="shared" si="24"/>
        <v>0.58259397845452066</v>
      </c>
      <c r="AU69" s="41">
        <f t="shared" si="25"/>
        <v>0.25451339751032998</v>
      </c>
      <c r="AV69" s="42"/>
    </row>
    <row r="70" spans="1:48" ht="19.5">
      <c r="A70" s="85"/>
      <c r="B70" s="97"/>
      <c r="C70" s="168"/>
      <c r="D70" s="77" t="s">
        <v>131</v>
      </c>
      <c r="E70" s="77">
        <v>0</v>
      </c>
      <c r="F70" s="77">
        <v>80</v>
      </c>
      <c r="G70" s="77">
        <v>100</v>
      </c>
      <c r="H70" s="77">
        <v>0</v>
      </c>
      <c r="I70" s="99" t="s">
        <v>132</v>
      </c>
      <c r="J70" s="319"/>
      <c r="K70" s="72"/>
      <c r="L70" s="326"/>
      <c r="M70" s="341">
        <v>255</v>
      </c>
      <c r="N70" s="78">
        <v>0</v>
      </c>
      <c r="O70" s="342">
        <v>0</v>
      </c>
      <c r="P70" s="35"/>
      <c r="Q70" s="349">
        <f t="shared" si="15"/>
        <v>41.24</v>
      </c>
      <c r="R70" s="350">
        <f t="shared" si="16"/>
        <v>21.26</v>
      </c>
      <c r="S70" s="351">
        <f t="shared" si="17"/>
        <v>1.93</v>
      </c>
      <c r="T70" s="35"/>
      <c r="U70" s="358">
        <f t="shared" si="18"/>
        <v>53.232881785842451</v>
      </c>
      <c r="V70" s="359">
        <f t="shared" si="19"/>
        <v>80.109309529822042</v>
      </c>
      <c r="W70" s="360">
        <f t="shared" si="20"/>
        <v>67.220068310264253</v>
      </c>
      <c r="X70" s="86"/>
      <c r="Y70" s="340"/>
      <c r="AL70" s="38"/>
      <c r="AM70" s="43">
        <f t="shared" si="26"/>
        <v>1</v>
      </c>
      <c r="AN70" s="44">
        <f t="shared" si="27"/>
        <v>0</v>
      </c>
      <c r="AO70" s="44">
        <f t="shared" si="28"/>
        <v>0</v>
      </c>
      <c r="AP70" s="44">
        <f t="shared" si="21"/>
        <v>0.43389060149189351</v>
      </c>
      <c r="AQ70" s="44">
        <f t="shared" si="22"/>
        <v>0.21260000000000001</v>
      </c>
      <c r="AR70" s="44">
        <f t="shared" si="23"/>
        <v>1.7725448417108273E-2</v>
      </c>
      <c r="AS70" s="44">
        <f t="shared" si="29"/>
        <v>0.75705380686863077</v>
      </c>
      <c r="AT70" s="44">
        <f t="shared" si="24"/>
        <v>0.5968351878089867</v>
      </c>
      <c r="AU70" s="41">
        <f t="shared" si="25"/>
        <v>0.26073484625766541</v>
      </c>
      <c r="AV70" s="42"/>
    </row>
    <row r="71" spans="1:48" ht="19.5">
      <c r="A71" s="85"/>
      <c r="B71" s="97"/>
      <c r="C71" s="169"/>
      <c r="D71" s="77" t="s">
        <v>133</v>
      </c>
      <c r="E71" s="77">
        <v>0</v>
      </c>
      <c r="F71" s="77">
        <v>100</v>
      </c>
      <c r="G71" s="77">
        <v>70</v>
      </c>
      <c r="H71" s="77">
        <v>20</v>
      </c>
      <c r="I71" s="99" t="s">
        <v>134</v>
      </c>
      <c r="J71" s="319"/>
      <c r="K71" s="72"/>
      <c r="L71" s="326"/>
      <c r="M71" s="341">
        <v>180</v>
      </c>
      <c r="N71" s="78">
        <v>32</v>
      </c>
      <c r="O71" s="342">
        <v>65</v>
      </c>
      <c r="P71" s="35"/>
      <c r="Q71" s="349">
        <f t="shared" si="15"/>
        <v>20.293037121724563</v>
      </c>
      <c r="R71" s="350">
        <f t="shared" si="16"/>
        <v>11.117975918315304</v>
      </c>
      <c r="S71" s="351">
        <f t="shared" si="17"/>
        <v>6.0774483899568885</v>
      </c>
      <c r="T71" s="35"/>
      <c r="U71" s="358">
        <f t="shared" si="18"/>
        <v>39.778465908464085</v>
      </c>
      <c r="V71" s="359">
        <f t="shared" si="19"/>
        <v>58.416143598090386</v>
      </c>
      <c r="W71" s="360">
        <f t="shared" si="20"/>
        <v>19.736271906601178</v>
      </c>
      <c r="X71" s="86"/>
      <c r="Y71" s="340"/>
      <c r="AL71" s="38"/>
      <c r="AM71" s="43">
        <f t="shared" si="26"/>
        <v>0.45641102318040466</v>
      </c>
      <c r="AN71" s="44">
        <f t="shared" si="27"/>
        <v>1.4443843596092543E-2</v>
      </c>
      <c r="AO71" s="44">
        <f t="shared" si="28"/>
        <v>5.2860647023180267E-2</v>
      </c>
      <c r="AP71" s="44">
        <f t="shared" si="21"/>
        <v>0.21350528813875833</v>
      </c>
      <c r="AQ71" s="44">
        <f t="shared" si="22"/>
        <v>0.11117975918315304</v>
      </c>
      <c r="AR71" s="44">
        <f t="shared" si="23"/>
        <v>5.5816320178144328E-2</v>
      </c>
      <c r="AS71" s="44">
        <f t="shared" si="29"/>
        <v>0.59768113123466426</v>
      </c>
      <c r="AT71" s="44">
        <f t="shared" si="24"/>
        <v>0.48084884403848349</v>
      </c>
      <c r="AU71" s="41">
        <f t="shared" si="25"/>
        <v>0.38216748450547761</v>
      </c>
      <c r="AV71" s="42"/>
    </row>
    <row r="72" spans="1:48" ht="19.5">
      <c r="A72" s="85"/>
      <c r="B72" s="97"/>
      <c r="C72" s="170"/>
      <c r="D72" s="77" t="s">
        <v>135</v>
      </c>
      <c r="E72" s="77">
        <v>5</v>
      </c>
      <c r="F72" s="77">
        <v>100</v>
      </c>
      <c r="G72" s="77">
        <v>100</v>
      </c>
      <c r="H72" s="77">
        <v>0</v>
      </c>
      <c r="I72" s="99" t="s">
        <v>136</v>
      </c>
      <c r="J72" s="319"/>
      <c r="K72" s="72"/>
      <c r="L72" s="326"/>
      <c r="M72" s="341">
        <v>203</v>
      </c>
      <c r="N72" s="78">
        <v>51</v>
      </c>
      <c r="O72" s="342">
        <v>52</v>
      </c>
      <c r="P72" s="35"/>
      <c r="Q72" s="349">
        <f t="shared" si="15"/>
        <v>26.432261717593164</v>
      </c>
      <c r="R72" s="350">
        <f t="shared" si="16"/>
        <v>15.312096330921994</v>
      </c>
      <c r="S72" s="351">
        <f t="shared" si="17"/>
        <v>4.8112069062322522</v>
      </c>
      <c r="T72" s="35"/>
      <c r="U72" s="358">
        <f t="shared" si="18"/>
        <v>46.058728531169081</v>
      </c>
      <c r="V72" s="359">
        <f t="shared" si="19"/>
        <v>58.869275874871839</v>
      </c>
      <c r="W72" s="360">
        <f t="shared" si="20"/>
        <v>36.290986384929639</v>
      </c>
      <c r="X72" s="86"/>
      <c r="Y72" s="340"/>
      <c r="AL72" s="38"/>
      <c r="AM72" s="43">
        <f t="shared" si="26"/>
        <v>0.59720178836376336</v>
      </c>
      <c r="AN72" s="44">
        <f t="shared" si="27"/>
        <v>3.3104766570885055E-2</v>
      </c>
      <c r="AO72" s="44">
        <f t="shared" si="28"/>
        <v>3.4339806808682156E-2</v>
      </c>
      <c r="AP72" s="44">
        <f t="shared" si="21"/>
        <v>0.27809674916192162</v>
      </c>
      <c r="AQ72" s="44">
        <f t="shared" si="22"/>
        <v>0.15312096330921995</v>
      </c>
      <c r="AR72" s="44">
        <f t="shared" si="23"/>
        <v>4.4186942922515474E-2</v>
      </c>
      <c r="AS72" s="44">
        <f t="shared" si="29"/>
        <v>0.65272759081154608</v>
      </c>
      <c r="AT72" s="44">
        <f t="shared" si="24"/>
        <v>0.5349890390618024</v>
      </c>
      <c r="AU72" s="41">
        <f t="shared" si="25"/>
        <v>0.35353410713715422</v>
      </c>
      <c r="AV72" s="42"/>
    </row>
    <row r="73" spans="1:48" ht="19.5">
      <c r="A73" s="85"/>
      <c r="B73" s="97"/>
      <c r="C73" s="171"/>
      <c r="D73" s="77" t="s">
        <v>137</v>
      </c>
      <c r="E73" s="77">
        <v>20</v>
      </c>
      <c r="F73" s="77">
        <v>100</v>
      </c>
      <c r="G73" s="77">
        <v>90</v>
      </c>
      <c r="H73" s="77">
        <v>20</v>
      </c>
      <c r="I73" s="99" t="s">
        <v>138</v>
      </c>
      <c r="J73" s="319"/>
      <c r="K73" s="72"/>
      <c r="L73" s="326"/>
      <c r="M73" s="341">
        <v>172</v>
      </c>
      <c r="N73" s="78">
        <v>50</v>
      </c>
      <c r="O73" s="342">
        <v>59</v>
      </c>
      <c r="P73" s="35"/>
      <c r="Q73" s="349">
        <f t="shared" si="15"/>
        <v>18.943276800855454</v>
      </c>
      <c r="R73" s="350">
        <f t="shared" si="16"/>
        <v>11.367627159284927</v>
      </c>
      <c r="S73" s="351">
        <f t="shared" si="17"/>
        <v>5.3334224891295605</v>
      </c>
      <c r="T73" s="35"/>
      <c r="U73" s="358">
        <f t="shared" si="18"/>
        <v>40.192876342824839</v>
      </c>
      <c r="V73" s="359">
        <f t="shared" si="19"/>
        <v>49.851671327723999</v>
      </c>
      <c r="W73" s="360">
        <f t="shared" si="20"/>
        <v>23.70659030686091</v>
      </c>
      <c r="X73" s="86"/>
      <c r="Y73" s="340"/>
      <c r="AL73" s="38"/>
      <c r="AM73" s="43">
        <f t="shared" si="26"/>
        <v>0.41254261348390375</v>
      </c>
      <c r="AN73" s="44">
        <f t="shared" si="27"/>
        <v>3.1896033073011518E-2</v>
      </c>
      <c r="AO73" s="44">
        <f t="shared" si="28"/>
        <v>4.3735029256973472E-2</v>
      </c>
      <c r="AP73" s="44">
        <f t="shared" si="21"/>
        <v>0.19930431050801661</v>
      </c>
      <c r="AQ73" s="44">
        <f t="shared" si="22"/>
        <v>0.11367627159284927</v>
      </c>
      <c r="AR73" s="44">
        <f t="shared" si="23"/>
        <v>4.8983059698295979E-2</v>
      </c>
      <c r="AS73" s="44">
        <f t="shared" si="29"/>
        <v>0.58412469043842075</v>
      </c>
      <c r="AT73" s="44">
        <f t="shared" si="24"/>
        <v>0.48442134778297274</v>
      </c>
      <c r="AU73" s="41">
        <f t="shared" si="25"/>
        <v>0.3658883962486682</v>
      </c>
      <c r="AV73" s="42"/>
    </row>
    <row r="74" spans="1:48" ht="19.5">
      <c r="A74" s="85"/>
      <c r="B74" s="97"/>
      <c r="C74" s="172"/>
      <c r="D74" s="77" t="s">
        <v>139</v>
      </c>
      <c r="E74" s="77">
        <v>10</v>
      </c>
      <c r="F74" s="77">
        <v>100</v>
      </c>
      <c r="G74" s="77">
        <v>90</v>
      </c>
      <c r="H74" s="77">
        <v>50</v>
      </c>
      <c r="I74" s="99" t="s">
        <v>140</v>
      </c>
      <c r="J74" s="319"/>
      <c r="K74" s="72"/>
      <c r="L74" s="326"/>
      <c r="M74" s="341">
        <v>113</v>
      </c>
      <c r="N74" s="78">
        <v>21</v>
      </c>
      <c r="O74" s="342">
        <v>33</v>
      </c>
      <c r="P74" s="35"/>
      <c r="Q74" s="349">
        <f t="shared" si="15"/>
        <v>7.3527307724481146</v>
      </c>
      <c r="R74" s="350">
        <f t="shared" si="16"/>
        <v>4.1568467009704202</v>
      </c>
      <c r="S74" s="351">
        <f t="shared" si="17"/>
        <v>1.8536628932413277</v>
      </c>
      <c r="T74" s="35"/>
      <c r="U74" s="358">
        <f t="shared" si="18"/>
        <v>24.183336303174038</v>
      </c>
      <c r="V74" s="359">
        <f t="shared" si="19"/>
        <v>39.84198214558149</v>
      </c>
      <c r="W74" s="360">
        <f t="shared" si="20"/>
        <v>17.831435519019291</v>
      </c>
      <c r="X74" s="86"/>
      <c r="Y74" s="340"/>
      <c r="AL74" s="38"/>
      <c r="AM74" s="43">
        <f t="shared" si="26"/>
        <v>0.16513219450166761</v>
      </c>
      <c r="AN74" s="44">
        <f t="shared" si="27"/>
        <v>7.4990320432261753E-3</v>
      </c>
      <c r="AO74" s="44">
        <f t="shared" si="28"/>
        <v>1.5208514422912713E-2</v>
      </c>
      <c r="AP74" s="44">
        <f t="shared" si="21"/>
        <v>7.7358893730976416E-2</v>
      </c>
      <c r="AQ74" s="44">
        <f t="shared" si="22"/>
        <v>4.1568467009704201E-2</v>
      </c>
      <c r="AR74" s="44">
        <f t="shared" si="23"/>
        <v>1.7024355438785926E-2</v>
      </c>
      <c r="AS74" s="44">
        <f t="shared" si="29"/>
        <v>0.42609203587024952</v>
      </c>
      <c r="AT74" s="44">
        <f t="shared" si="24"/>
        <v>0.34640807157908654</v>
      </c>
      <c r="AU74" s="41">
        <f t="shared" si="25"/>
        <v>0.25725089398399009</v>
      </c>
      <c r="AV74" s="42"/>
    </row>
    <row r="75" spans="1:48" ht="19.5">
      <c r="A75" s="85"/>
      <c r="B75" s="97"/>
      <c r="C75" s="173"/>
      <c r="D75" s="77" t="s">
        <v>141</v>
      </c>
      <c r="E75" s="77">
        <v>8</v>
      </c>
      <c r="F75" s="77">
        <v>84</v>
      </c>
      <c r="G75" s="77">
        <v>72</v>
      </c>
      <c r="H75" s="77">
        <v>13</v>
      </c>
      <c r="I75" s="99" t="s">
        <v>142</v>
      </c>
      <c r="J75" s="319"/>
      <c r="K75" s="72"/>
      <c r="L75" s="326"/>
      <c r="M75" s="341">
        <v>178</v>
      </c>
      <c r="N75" s="78">
        <v>76</v>
      </c>
      <c r="O75" s="342">
        <v>67</v>
      </c>
      <c r="P75" s="35"/>
      <c r="Q75" s="349">
        <f t="shared" si="15"/>
        <v>21.957657887644192</v>
      </c>
      <c r="R75" s="350">
        <f t="shared" si="16"/>
        <v>15.039107854372462</v>
      </c>
      <c r="S75" s="351">
        <f t="shared" si="17"/>
        <v>7.0557317447640333</v>
      </c>
      <c r="T75" s="35"/>
      <c r="U75" s="358">
        <f t="shared" si="18"/>
        <v>45.687714556055127</v>
      </c>
      <c r="V75" s="359">
        <f t="shared" si="19"/>
        <v>40.902688337632107</v>
      </c>
      <c r="W75" s="360">
        <f t="shared" si="20"/>
        <v>26.025744373967065</v>
      </c>
      <c r="X75" s="86"/>
      <c r="Y75" s="340"/>
      <c r="AL75" s="38"/>
      <c r="AM75" s="43">
        <f t="shared" si="26"/>
        <v>0.44520119451622792</v>
      </c>
      <c r="AN75" s="44">
        <f t="shared" si="27"/>
        <v>7.2271850682317465E-2</v>
      </c>
      <c r="AO75" s="44">
        <f t="shared" si="28"/>
        <v>5.6128490049600098E-2</v>
      </c>
      <c r="AP75" s="44">
        <f t="shared" si="21"/>
        <v>0.23101894733809791</v>
      </c>
      <c r="AQ75" s="44">
        <f t="shared" si="22"/>
        <v>0.15039107854372463</v>
      </c>
      <c r="AR75" s="44">
        <f t="shared" si="23"/>
        <v>6.4801040977600116E-2</v>
      </c>
      <c r="AS75" s="44">
        <f t="shared" si="29"/>
        <v>0.6135960193998774</v>
      </c>
      <c r="AT75" s="44">
        <f t="shared" si="24"/>
        <v>0.53179064272461318</v>
      </c>
      <c r="AU75" s="41">
        <f t="shared" si="25"/>
        <v>0.40166192085477787</v>
      </c>
      <c r="AV75" s="42"/>
    </row>
    <row r="76" spans="1:48" ht="19.5">
      <c r="A76" s="85"/>
      <c r="B76" s="97"/>
      <c r="C76" s="174"/>
      <c r="D76" s="77" t="s">
        <v>143</v>
      </c>
      <c r="E76" s="77">
        <v>60</v>
      </c>
      <c r="F76" s="77">
        <v>70</v>
      </c>
      <c r="G76" s="77">
        <v>5</v>
      </c>
      <c r="H76" s="77">
        <v>10</v>
      </c>
      <c r="I76" s="99" t="s">
        <v>144</v>
      </c>
      <c r="J76" s="319"/>
      <c r="K76" s="72"/>
      <c r="L76" s="326"/>
      <c r="M76" s="341">
        <v>138</v>
      </c>
      <c r="N76" s="78">
        <v>90</v>
      </c>
      <c r="O76" s="342">
        <v>131</v>
      </c>
      <c r="P76" s="35"/>
      <c r="Q76" s="349">
        <f t="shared" si="15"/>
        <v>18.234130762291073</v>
      </c>
      <c r="R76" s="350">
        <f t="shared" si="16"/>
        <v>14.354295882677294</v>
      </c>
      <c r="S76" s="351">
        <f t="shared" si="17"/>
        <v>23.282341277603511</v>
      </c>
      <c r="T76" s="35"/>
      <c r="U76" s="358">
        <f t="shared" si="18"/>
        <v>44.736806587940677</v>
      </c>
      <c r="V76" s="359">
        <f t="shared" si="19"/>
        <v>26.574843490887069</v>
      </c>
      <c r="W76" s="360">
        <f t="shared" si="20"/>
        <v>-14.877973433520841</v>
      </c>
      <c r="X76" s="86"/>
      <c r="Y76" s="340"/>
      <c r="AL76" s="38"/>
      <c r="AM76" s="43">
        <f t="shared" si="26"/>
        <v>0.25415209433082675</v>
      </c>
      <c r="AN76" s="44">
        <f t="shared" si="27"/>
        <v>0.10224173308810132</v>
      </c>
      <c r="AO76" s="44">
        <f t="shared" si="28"/>
        <v>0.22696587351009834</v>
      </c>
      <c r="AP76" s="44">
        <f t="shared" si="21"/>
        <v>0.19184330659874665</v>
      </c>
      <c r="AQ76" s="44">
        <f t="shared" si="22"/>
        <v>0.14354295882677293</v>
      </c>
      <c r="AR76" s="44">
        <f t="shared" si="23"/>
        <v>0.21382898411692836</v>
      </c>
      <c r="AS76" s="44">
        <f t="shared" si="29"/>
        <v>0.57674284722264202</v>
      </c>
      <c r="AT76" s="44">
        <f t="shared" si="24"/>
        <v>0.52359316024086788</v>
      </c>
      <c r="AU76" s="41">
        <f t="shared" si="25"/>
        <v>0.59798302740847209</v>
      </c>
      <c r="AV76" s="42"/>
    </row>
    <row r="77" spans="1:48" ht="19.5">
      <c r="A77" s="85"/>
      <c r="B77" s="97"/>
      <c r="C77" s="175"/>
      <c r="D77" s="77" t="s">
        <v>145</v>
      </c>
      <c r="E77" s="77">
        <v>40</v>
      </c>
      <c r="F77" s="77">
        <v>100</v>
      </c>
      <c r="G77" s="77">
        <v>90</v>
      </c>
      <c r="H77" s="77">
        <v>5</v>
      </c>
      <c r="I77" s="99" t="s">
        <v>146</v>
      </c>
      <c r="J77" s="319"/>
      <c r="K77" s="72"/>
      <c r="L77" s="326"/>
      <c r="M77" s="341">
        <v>147</v>
      </c>
      <c r="N77" s="78">
        <v>61</v>
      </c>
      <c r="O77" s="342">
        <v>80</v>
      </c>
      <c r="P77" s="35"/>
      <c r="Q77" s="349">
        <f t="shared" si="15"/>
        <v>15.149332842558163</v>
      </c>
      <c r="R77" s="350">
        <f t="shared" si="16"/>
        <v>10.119718092604938</v>
      </c>
      <c r="S77" s="351">
        <f t="shared" si="17"/>
        <v>8.7442591041736666</v>
      </c>
      <c r="T77" s="35"/>
      <c r="U77" s="358">
        <f t="shared" si="18"/>
        <v>38.05644246081517</v>
      </c>
      <c r="V77" s="359">
        <f t="shared" si="19"/>
        <v>38.093214336144378</v>
      </c>
      <c r="W77" s="360">
        <f t="shared" si="20"/>
        <v>6.9126490988200562</v>
      </c>
      <c r="X77" s="86"/>
      <c r="Y77" s="340"/>
      <c r="AL77" s="38"/>
      <c r="AM77" s="43">
        <f t="shared" si="26"/>
        <v>0.29177064981753581</v>
      </c>
      <c r="AN77" s="44">
        <f t="shared" si="27"/>
        <v>4.6665086336880102E-2</v>
      </c>
      <c r="AO77" s="44">
        <f t="shared" si="28"/>
        <v>8.0219820314468296E-2</v>
      </c>
      <c r="AP77" s="44">
        <f t="shared" si="21"/>
        <v>0.15938780648056397</v>
      </c>
      <c r="AQ77" s="44">
        <f t="shared" si="22"/>
        <v>0.10119718092604937</v>
      </c>
      <c r="AR77" s="44">
        <f t="shared" si="23"/>
        <v>8.0308763573502445E-2</v>
      </c>
      <c r="AS77" s="44">
        <f t="shared" si="29"/>
        <v>0.5421902429896609</v>
      </c>
      <c r="AT77" s="44">
        <f t="shared" si="24"/>
        <v>0.46600381431737214</v>
      </c>
      <c r="AU77" s="41">
        <f t="shared" si="25"/>
        <v>0.43144056882327186</v>
      </c>
      <c r="AV77" s="42"/>
    </row>
    <row r="78" spans="1:48" ht="19.5">
      <c r="A78" s="85"/>
      <c r="B78" s="97"/>
      <c r="C78" s="176"/>
      <c r="D78" s="77" t="s">
        <v>147</v>
      </c>
      <c r="E78" s="77">
        <v>10</v>
      </c>
      <c r="F78" s="77">
        <v>70</v>
      </c>
      <c r="G78" s="77">
        <v>10</v>
      </c>
      <c r="H78" s="77">
        <v>0</v>
      </c>
      <c r="I78" s="99" t="s">
        <v>148</v>
      </c>
      <c r="J78" s="319"/>
      <c r="K78" s="72"/>
      <c r="L78" s="326"/>
      <c r="M78" s="341">
        <v>209</v>
      </c>
      <c r="N78" s="78">
        <v>91</v>
      </c>
      <c r="O78" s="342">
        <v>143</v>
      </c>
      <c r="P78" s="35"/>
      <c r="Q78" s="349">
        <f t="shared" si="15"/>
        <v>34.993506037301742</v>
      </c>
      <c r="R78" s="350">
        <f t="shared" si="16"/>
        <v>23.020650676384882</v>
      </c>
      <c r="S78" s="351">
        <f t="shared" si="17"/>
        <v>28.585668968514014</v>
      </c>
      <c r="T78" s="35"/>
      <c r="U78" s="358">
        <f t="shared" si="18"/>
        <v>55.093602366114524</v>
      </c>
      <c r="V78" s="359">
        <f t="shared" si="19"/>
        <v>51.92218878703558</v>
      </c>
      <c r="W78" s="360">
        <f t="shared" si="20"/>
        <v>-5.4885365903341254</v>
      </c>
      <c r="X78" s="86"/>
      <c r="Y78" s="340"/>
      <c r="AL78" s="38"/>
      <c r="AM78" s="43">
        <f t="shared" si="26"/>
        <v>0.63759687399403264</v>
      </c>
      <c r="AN78" s="44">
        <f t="shared" si="27"/>
        <v>0.10461648409110418</v>
      </c>
      <c r="AO78" s="44">
        <f t="shared" si="28"/>
        <v>0.2746773120603847</v>
      </c>
      <c r="AP78" s="44">
        <f t="shared" si="21"/>
        <v>0.36817054759541851</v>
      </c>
      <c r="AQ78" s="44">
        <f t="shared" si="22"/>
        <v>0.23020650676384882</v>
      </c>
      <c r="AR78" s="44">
        <f t="shared" si="23"/>
        <v>0.2625356480673201</v>
      </c>
      <c r="AS78" s="44">
        <f t="shared" si="29"/>
        <v>0.71672026004057565</v>
      </c>
      <c r="AT78" s="44">
        <f t="shared" si="24"/>
        <v>0.61287588246650448</v>
      </c>
      <c r="AU78" s="41">
        <f t="shared" si="25"/>
        <v>0.64031856541817511</v>
      </c>
      <c r="AV78" s="42"/>
    </row>
    <row r="79" spans="1:48" ht="19.5">
      <c r="A79" s="85"/>
      <c r="B79" s="97"/>
      <c r="C79" s="177"/>
      <c r="D79" s="77" t="s">
        <v>149</v>
      </c>
      <c r="E79" s="77">
        <v>60</v>
      </c>
      <c r="F79" s="77">
        <v>100</v>
      </c>
      <c r="G79" s="77">
        <v>50</v>
      </c>
      <c r="H79" s="77">
        <v>20</v>
      </c>
      <c r="I79" s="99" t="s">
        <v>150</v>
      </c>
      <c r="J79" s="319"/>
      <c r="K79" s="72"/>
      <c r="L79" s="326"/>
      <c r="M79" s="341">
        <v>105</v>
      </c>
      <c r="N79" s="78">
        <v>22</v>
      </c>
      <c r="O79" s="342">
        <v>57</v>
      </c>
      <c r="P79" s="35"/>
      <c r="Q79" s="349">
        <f t="shared" si="15"/>
        <v>6.8511268119508708</v>
      </c>
      <c r="R79" s="350">
        <f t="shared" si="16"/>
        <v>3.8724840536243899</v>
      </c>
      <c r="S79" s="351">
        <f t="shared" si="17"/>
        <v>4.2572640782829092</v>
      </c>
      <c r="T79" s="35"/>
      <c r="U79" s="358">
        <f t="shared" si="18"/>
        <v>23.245319456184895</v>
      </c>
      <c r="V79" s="359">
        <f t="shared" si="19"/>
        <v>38.925942007159733</v>
      </c>
      <c r="W79" s="360">
        <f t="shared" si="20"/>
        <v>-0.21747952996895581</v>
      </c>
      <c r="X79" s="86"/>
      <c r="Y79" s="340"/>
      <c r="AL79" s="38"/>
      <c r="AM79" s="43">
        <f t="shared" si="26"/>
        <v>0.14126329114027164</v>
      </c>
      <c r="AN79" s="44">
        <f t="shared" si="27"/>
        <v>8.0231929853849943E-3</v>
      </c>
      <c r="AO79" s="44">
        <f t="shared" si="28"/>
        <v>4.0915196906853191E-2</v>
      </c>
      <c r="AP79" s="44">
        <f t="shared" si="21"/>
        <v>7.2081462980955427E-2</v>
      </c>
      <c r="AQ79" s="44">
        <f t="shared" si="22"/>
        <v>3.87248405362439E-2</v>
      </c>
      <c r="AR79" s="44">
        <f t="shared" si="23"/>
        <v>3.9099437729332491E-2</v>
      </c>
      <c r="AS79" s="44">
        <f t="shared" si="29"/>
        <v>0.41617360346418925</v>
      </c>
      <c r="AT79" s="44">
        <f t="shared" si="24"/>
        <v>0.33832171944986977</v>
      </c>
      <c r="AU79" s="41">
        <f t="shared" si="25"/>
        <v>0.33940911709971455</v>
      </c>
      <c r="AV79" s="42"/>
    </row>
    <row r="80" spans="1:48" ht="19.5">
      <c r="A80" s="85"/>
      <c r="B80" s="97"/>
      <c r="C80" s="178"/>
      <c r="D80" s="77" t="s">
        <v>151</v>
      </c>
      <c r="E80" s="77">
        <v>60</v>
      </c>
      <c r="F80" s="77">
        <v>100</v>
      </c>
      <c r="G80" s="77">
        <v>5</v>
      </c>
      <c r="H80" s="77">
        <v>10</v>
      </c>
      <c r="I80" s="99" t="s">
        <v>152</v>
      </c>
      <c r="J80" s="319"/>
      <c r="K80" s="72"/>
      <c r="L80" s="326"/>
      <c r="M80" s="341">
        <v>131</v>
      </c>
      <c r="N80" s="78">
        <v>99</v>
      </c>
      <c r="O80" s="342">
        <v>157</v>
      </c>
      <c r="P80" s="35"/>
      <c r="Q80" s="349">
        <f t="shared" si="15"/>
        <v>19.907716071158408</v>
      </c>
      <c r="R80" s="350">
        <f t="shared" si="16"/>
        <v>16.183296163432814</v>
      </c>
      <c r="S80" s="351">
        <f t="shared" si="17"/>
        <v>33.972725811544819</v>
      </c>
      <c r="T80" s="35"/>
      <c r="U80" s="358">
        <f t="shared" si="18"/>
        <v>47.214054991378276</v>
      </c>
      <c r="V80" s="359">
        <f t="shared" si="19"/>
        <v>24.462645104549818</v>
      </c>
      <c r="W80" s="360">
        <f t="shared" si="20"/>
        <v>-26.660344598154563</v>
      </c>
      <c r="X80" s="86"/>
      <c r="Y80" s="340"/>
      <c r="AL80" s="38"/>
      <c r="AM80" s="43">
        <f t="shared" si="26"/>
        <v>0.22696587351009834</v>
      </c>
      <c r="AN80" s="44">
        <f t="shared" si="27"/>
        <v>0.12477181756095049</v>
      </c>
      <c r="AO80" s="44">
        <f t="shared" si="28"/>
        <v>0.33716361504833031</v>
      </c>
      <c r="AP80" s="44">
        <f t="shared" si="21"/>
        <v>0.20945128274599312</v>
      </c>
      <c r="AQ80" s="44">
        <f t="shared" si="22"/>
        <v>0.16183296163432814</v>
      </c>
      <c r="AR80" s="44">
        <f t="shared" si="23"/>
        <v>0.31201129479849765</v>
      </c>
      <c r="AS80" s="44">
        <f t="shared" si="29"/>
        <v>0.59387404013477441</v>
      </c>
      <c r="AT80" s="44">
        <f t="shared" si="24"/>
        <v>0.54494874992567477</v>
      </c>
      <c r="AU80" s="41">
        <f t="shared" si="25"/>
        <v>0.67825047291644758</v>
      </c>
      <c r="AV80" s="42"/>
    </row>
    <row r="81" spans="1:48" ht="19.5">
      <c r="A81" s="85"/>
      <c r="B81" s="97"/>
      <c r="C81" s="179"/>
      <c r="D81" s="77" t="s">
        <v>153</v>
      </c>
      <c r="E81" s="77">
        <v>50</v>
      </c>
      <c r="F81" s="77">
        <v>100</v>
      </c>
      <c r="G81" s="77">
        <v>0</v>
      </c>
      <c r="H81" s="77">
        <v>10</v>
      </c>
      <c r="I81" s="99" t="s">
        <v>154</v>
      </c>
      <c r="J81" s="319"/>
      <c r="K81" s="72"/>
      <c r="L81" s="326"/>
      <c r="M81" s="341">
        <v>153</v>
      </c>
      <c r="N81" s="78">
        <v>37</v>
      </c>
      <c r="O81" s="342">
        <v>114</v>
      </c>
      <c r="P81" s="35"/>
      <c r="Q81" s="349">
        <f t="shared" si="15"/>
        <v>16.835699675093565</v>
      </c>
      <c r="R81" s="350">
        <f t="shared" si="16"/>
        <v>9.3103453158907374</v>
      </c>
      <c r="S81" s="351">
        <f t="shared" si="17"/>
        <v>16.829324393741821</v>
      </c>
      <c r="T81" s="35"/>
      <c r="U81" s="358">
        <f t="shared" si="18"/>
        <v>36.575077180579626</v>
      </c>
      <c r="V81" s="359">
        <f t="shared" si="19"/>
        <v>54.185757680549507</v>
      </c>
      <c r="W81" s="360">
        <f t="shared" si="20"/>
        <v>-16.686050415326715</v>
      </c>
      <c r="X81" s="86"/>
      <c r="Y81" s="340"/>
      <c r="AL81" s="38"/>
      <c r="AM81" s="43">
        <f t="shared" si="26"/>
        <v>0.31854677812509186</v>
      </c>
      <c r="AN81" s="44">
        <f t="shared" si="27"/>
        <v>1.8500220128379697E-2</v>
      </c>
      <c r="AO81" s="44">
        <f t="shared" si="28"/>
        <v>0.16826940018969078</v>
      </c>
      <c r="AP81" s="44">
        <f t="shared" si="21"/>
        <v>0.17713025845206651</v>
      </c>
      <c r="AQ81" s="44">
        <f t="shared" si="22"/>
        <v>9.3103453158907376E-2</v>
      </c>
      <c r="AR81" s="44">
        <f t="shared" si="23"/>
        <v>0.15456337898241068</v>
      </c>
      <c r="AS81" s="44">
        <f t="shared" si="29"/>
        <v>0.56160493933161304</v>
      </c>
      <c r="AT81" s="44">
        <f t="shared" si="24"/>
        <v>0.45323342397051403</v>
      </c>
      <c r="AU81" s="41">
        <f t="shared" si="25"/>
        <v>0.5366636760471476</v>
      </c>
      <c r="AV81" s="42"/>
    </row>
    <row r="82" spans="1:48" ht="19.5">
      <c r="A82" s="85"/>
      <c r="B82" s="97"/>
      <c r="C82" s="180"/>
      <c r="D82" s="77" t="s">
        <v>155</v>
      </c>
      <c r="E82" s="77">
        <v>70</v>
      </c>
      <c r="F82" s="77">
        <v>100</v>
      </c>
      <c r="G82" s="77">
        <v>20</v>
      </c>
      <c r="H82" s="77">
        <v>60</v>
      </c>
      <c r="I82" s="99" t="s">
        <v>156</v>
      </c>
      <c r="J82" s="319"/>
      <c r="K82" s="72"/>
      <c r="L82" s="326"/>
      <c r="M82" s="341">
        <v>74</v>
      </c>
      <c r="N82" s="78">
        <v>32</v>
      </c>
      <c r="O82" s="342">
        <v>59</v>
      </c>
      <c r="P82" s="35"/>
      <c r="Q82" s="349">
        <f t="shared" si="15"/>
        <v>4.1299688494677049</v>
      </c>
      <c r="R82" s="350">
        <f t="shared" si="16"/>
        <v>2.8046364961198353</v>
      </c>
      <c r="S82" s="351">
        <f t="shared" si="17"/>
        <v>4.4613480143404445</v>
      </c>
      <c r="T82" s="35"/>
      <c r="U82" s="358">
        <f t="shared" si="18"/>
        <v>19.243863964218917</v>
      </c>
      <c r="V82" s="359">
        <f t="shared" si="19"/>
        <v>23.868141741487769</v>
      </c>
      <c r="W82" s="360">
        <f t="shared" si="20"/>
        <v>-8.1843574177785978</v>
      </c>
      <c r="X82" s="86"/>
      <c r="Y82" s="340"/>
      <c r="AL82" s="38"/>
      <c r="AM82" s="43">
        <f t="shared" si="26"/>
        <v>6.8478169844400194E-2</v>
      </c>
      <c r="AN82" s="44">
        <f t="shared" si="27"/>
        <v>1.4443843596092543E-2</v>
      </c>
      <c r="AO82" s="44">
        <f t="shared" si="28"/>
        <v>4.3735029256973472E-2</v>
      </c>
      <c r="AP82" s="44">
        <f t="shared" si="21"/>
        <v>4.3451859074644175E-2</v>
      </c>
      <c r="AQ82" s="44">
        <f t="shared" si="22"/>
        <v>2.8046364961198354E-2</v>
      </c>
      <c r="AR82" s="44">
        <f t="shared" si="23"/>
        <v>4.0973779325885994E-2</v>
      </c>
      <c r="AS82" s="44">
        <f t="shared" si="29"/>
        <v>0.35156269696762138</v>
      </c>
      <c r="AT82" s="44">
        <f t="shared" si="24"/>
        <v>0.30382641348464584</v>
      </c>
      <c r="AU82" s="41">
        <f t="shared" si="25"/>
        <v>0.34474820057353883</v>
      </c>
      <c r="AV82" s="42"/>
    </row>
    <row r="83" spans="1:48" ht="19.5">
      <c r="A83" s="85"/>
      <c r="B83" s="97"/>
      <c r="C83" s="181"/>
      <c r="D83" s="77" t="s">
        <v>157</v>
      </c>
      <c r="E83" s="77">
        <v>60</v>
      </c>
      <c r="F83" s="77">
        <v>90</v>
      </c>
      <c r="G83" s="77">
        <v>0</v>
      </c>
      <c r="H83" s="77">
        <v>10</v>
      </c>
      <c r="I83" s="99" t="s">
        <v>158</v>
      </c>
      <c r="J83" s="319"/>
      <c r="K83" s="72"/>
      <c r="L83" s="326"/>
      <c r="M83" s="341">
        <v>144</v>
      </c>
      <c r="N83" s="78">
        <v>70</v>
      </c>
      <c r="O83" s="342">
        <v>132</v>
      </c>
      <c r="P83" s="35"/>
      <c r="Q83" s="349">
        <f t="shared" si="15"/>
        <v>17.856616200970809</v>
      </c>
      <c r="R83" s="350">
        <f t="shared" si="16"/>
        <v>11.975552990508081</v>
      </c>
      <c r="S83" s="351">
        <f t="shared" si="17"/>
        <v>23.200160507190514</v>
      </c>
      <c r="T83" s="35"/>
      <c r="U83" s="358">
        <f t="shared" si="18"/>
        <v>41.177239180429595</v>
      </c>
      <c r="V83" s="359">
        <f t="shared" si="19"/>
        <v>39.913790370241536</v>
      </c>
      <c r="W83" s="360">
        <f t="shared" si="20"/>
        <v>-20.874277483870042</v>
      </c>
      <c r="X83" s="86"/>
      <c r="Y83" s="340"/>
      <c r="AL83" s="38"/>
      <c r="AM83" s="43">
        <f t="shared" si="26"/>
        <v>0.27889426347681034</v>
      </c>
      <c r="AN83" s="44">
        <f t="shared" si="27"/>
        <v>6.1246054231617601E-2</v>
      </c>
      <c r="AO83" s="44">
        <f t="shared" si="28"/>
        <v>0.23074004852434918</v>
      </c>
      <c r="AP83" s="44">
        <f t="shared" si="21"/>
        <v>0.18787143414280102</v>
      </c>
      <c r="AQ83" s="44">
        <f t="shared" si="22"/>
        <v>0.11975552990508082</v>
      </c>
      <c r="AR83" s="44">
        <f t="shared" si="23"/>
        <v>0.21307422193722175</v>
      </c>
      <c r="AS83" s="44">
        <f t="shared" si="29"/>
        <v>0.57273481505453128</v>
      </c>
      <c r="AT83" s="44">
        <f t="shared" si="24"/>
        <v>0.4929072343140482</v>
      </c>
      <c r="AU83" s="41">
        <f t="shared" si="25"/>
        <v>0.59727862173339841</v>
      </c>
      <c r="AV83" s="42"/>
    </row>
    <row r="84" spans="1:48" ht="19.5">
      <c r="A84" s="85"/>
      <c r="B84" s="97"/>
      <c r="C84" s="182"/>
      <c r="D84" s="77" t="s">
        <v>159</v>
      </c>
      <c r="E84" s="77">
        <v>40</v>
      </c>
      <c r="F84" s="77">
        <v>40</v>
      </c>
      <c r="G84" s="77">
        <v>30</v>
      </c>
      <c r="H84" s="77">
        <v>0</v>
      </c>
      <c r="I84" s="99" t="s">
        <v>160</v>
      </c>
      <c r="J84" s="319"/>
      <c r="K84" s="72"/>
      <c r="L84" s="326"/>
      <c r="M84" s="341">
        <v>163</v>
      </c>
      <c r="N84" s="78">
        <v>137</v>
      </c>
      <c r="O84" s="342">
        <v>149</v>
      </c>
      <c r="P84" s="35"/>
      <c r="Q84" s="349">
        <f t="shared" si="15"/>
        <v>29.474732793644044</v>
      </c>
      <c r="R84" s="350">
        <f t="shared" si="16"/>
        <v>27.847776901999499</v>
      </c>
      <c r="S84" s="351">
        <f t="shared" si="17"/>
        <v>32.25544192270636</v>
      </c>
      <c r="T84" s="35"/>
      <c r="U84" s="358">
        <f t="shared" si="18"/>
        <v>59.750964388582418</v>
      </c>
      <c r="V84" s="359">
        <f t="shared" si="19"/>
        <v>11.921096512359508</v>
      </c>
      <c r="W84" s="360">
        <f t="shared" si="20"/>
        <v>-2.7196974304982913</v>
      </c>
      <c r="X84" s="86"/>
      <c r="Y84" s="340"/>
      <c r="AL84" s="38"/>
      <c r="AM84" s="43">
        <f t="shared" si="26"/>
        <v>0.36625259559883949</v>
      </c>
      <c r="AN84" s="44">
        <f t="shared" si="27"/>
        <v>0.25015828472995338</v>
      </c>
      <c r="AO84" s="44">
        <f t="shared" si="28"/>
        <v>0.3005437944157765</v>
      </c>
      <c r="AP84" s="44">
        <f t="shared" si="21"/>
        <v>0.31010692387601968</v>
      </c>
      <c r="AQ84" s="44">
        <f t="shared" si="22"/>
        <v>0.27847776901999499</v>
      </c>
      <c r="AR84" s="44">
        <f t="shared" si="23"/>
        <v>0.29623946734298617</v>
      </c>
      <c r="AS84" s="44">
        <f t="shared" si="29"/>
        <v>0.67686774809870531</v>
      </c>
      <c r="AT84" s="44">
        <f t="shared" si="24"/>
        <v>0.6530255550739863</v>
      </c>
      <c r="AU84" s="41">
        <f t="shared" si="25"/>
        <v>0.66662404222647775</v>
      </c>
      <c r="AV84" s="42"/>
    </row>
    <row r="85" spans="1:48" ht="19.5">
      <c r="A85" s="85"/>
      <c r="B85" s="97"/>
      <c r="C85" s="183"/>
      <c r="D85" s="77" t="s">
        <v>161</v>
      </c>
      <c r="E85" s="77">
        <v>10</v>
      </c>
      <c r="F85" s="77">
        <v>90</v>
      </c>
      <c r="G85" s="77">
        <v>30</v>
      </c>
      <c r="H85" s="77">
        <v>0</v>
      </c>
      <c r="I85" s="99" t="s">
        <v>162</v>
      </c>
      <c r="J85" s="319"/>
      <c r="K85" s="72"/>
      <c r="L85" s="326"/>
      <c r="M85" s="341">
        <v>198</v>
      </c>
      <c r="N85" s="78">
        <v>54</v>
      </c>
      <c r="O85" s="342">
        <v>120</v>
      </c>
      <c r="P85" s="35"/>
      <c r="Q85" s="349">
        <f t="shared" si="15"/>
        <v>27.998034181641856</v>
      </c>
      <c r="R85" s="350">
        <f t="shared" si="16"/>
        <v>16.000166079984364</v>
      </c>
      <c r="S85" s="351">
        <f t="shared" si="17"/>
        <v>19.381979861971054</v>
      </c>
      <c r="T85" s="35"/>
      <c r="U85" s="358">
        <f t="shared" si="18"/>
        <v>46.974706595958338</v>
      </c>
      <c r="V85" s="359">
        <f t="shared" si="19"/>
        <v>61.242166086038274</v>
      </c>
      <c r="W85" s="360">
        <f t="shared" si="20"/>
        <v>-3.9290055060884788</v>
      </c>
      <c r="X85" s="86"/>
      <c r="Y85" s="340"/>
      <c r="AL85" s="38"/>
      <c r="AM85" s="43">
        <f t="shared" si="26"/>
        <v>0.56471150570492923</v>
      </c>
      <c r="AN85" s="44">
        <f t="shared" si="27"/>
        <v>3.6889450401100039E-2</v>
      </c>
      <c r="AO85" s="44">
        <f t="shared" si="28"/>
        <v>0.18782077230067784</v>
      </c>
      <c r="AP85" s="44">
        <f t="shared" si="21"/>
        <v>0.29457041444382104</v>
      </c>
      <c r="AQ85" s="44">
        <f t="shared" si="22"/>
        <v>0.16000166079984365</v>
      </c>
      <c r="AR85" s="44">
        <f t="shared" si="23"/>
        <v>0.17800740117347111</v>
      </c>
      <c r="AS85" s="44">
        <f t="shared" si="29"/>
        <v>0.66536973386137255</v>
      </c>
      <c r="AT85" s="44">
        <f t="shared" si="24"/>
        <v>0.542885401689296</v>
      </c>
      <c r="AU85" s="41">
        <f t="shared" si="25"/>
        <v>0.56253042921973839</v>
      </c>
      <c r="AV85" s="42"/>
    </row>
    <row r="86" spans="1:48" ht="19.5">
      <c r="A86" s="85"/>
      <c r="B86" s="97"/>
      <c r="C86" s="184"/>
      <c r="D86" s="77" t="s">
        <v>163</v>
      </c>
      <c r="E86" s="77">
        <v>47</v>
      </c>
      <c r="F86" s="77">
        <v>57</v>
      </c>
      <c r="G86" s="77">
        <v>3</v>
      </c>
      <c r="H86" s="77">
        <v>7</v>
      </c>
      <c r="I86" s="99" t="s">
        <v>164</v>
      </c>
      <c r="J86" s="319"/>
      <c r="K86" s="72"/>
      <c r="L86" s="326"/>
      <c r="M86" s="341">
        <v>135</v>
      </c>
      <c r="N86" s="78">
        <v>115</v>
      </c>
      <c r="O86" s="342">
        <v>161</v>
      </c>
      <c r="P86" s="35"/>
      <c r="Q86" s="349">
        <f t="shared" si="15"/>
        <v>22.555429854519502</v>
      </c>
      <c r="R86" s="350">
        <f t="shared" si="16"/>
        <v>19.985573228762885</v>
      </c>
      <c r="S86" s="351">
        <f t="shared" si="17"/>
        <v>36.387014188165701</v>
      </c>
      <c r="T86" s="35"/>
      <c r="U86" s="358">
        <f t="shared" si="18"/>
        <v>51.820896404132839</v>
      </c>
      <c r="V86" s="359">
        <f t="shared" si="19"/>
        <v>17.225744834074021</v>
      </c>
      <c r="W86" s="360">
        <f t="shared" si="20"/>
        <v>-21.857611903787387</v>
      </c>
      <c r="X86" s="86"/>
      <c r="Y86" s="340"/>
      <c r="AL86" s="38"/>
      <c r="AM86" s="43">
        <f t="shared" si="26"/>
        <v>0.24228112246555489</v>
      </c>
      <c r="AN86" s="44">
        <f t="shared" si="27"/>
        <v>0.17144110073282262</v>
      </c>
      <c r="AO86" s="44">
        <f t="shared" si="28"/>
        <v>0.35640014414594351</v>
      </c>
      <c r="AP86" s="44">
        <f t="shared" si="21"/>
        <v>0.23730817232021528</v>
      </c>
      <c r="AQ86" s="44">
        <f t="shared" si="22"/>
        <v>0.19985573228762885</v>
      </c>
      <c r="AR86" s="44">
        <f t="shared" si="23"/>
        <v>0.33418453007508703</v>
      </c>
      <c r="AS86" s="44">
        <f t="shared" si="29"/>
        <v>0.61911438970377597</v>
      </c>
      <c r="AT86" s="44">
        <f t="shared" si="24"/>
        <v>0.58466290003562793</v>
      </c>
      <c r="AU86" s="41">
        <f t="shared" si="25"/>
        <v>0.69395095955456487</v>
      </c>
      <c r="AV86" s="42"/>
    </row>
    <row r="87" spans="1:48" ht="19.5">
      <c r="A87" s="85"/>
      <c r="B87" s="97"/>
      <c r="C87" s="185"/>
      <c r="D87" s="77" t="s">
        <v>165</v>
      </c>
      <c r="E87" s="77">
        <v>50</v>
      </c>
      <c r="F87" s="77">
        <v>50</v>
      </c>
      <c r="G87" s="77">
        <v>20</v>
      </c>
      <c r="H87" s="77">
        <v>23</v>
      </c>
      <c r="I87" s="99" t="s">
        <v>166</v>
      </c>
      <c r="J87" s="319"/>
      <c r="K87" s="72"/>
      <c r="L87" s="326"/>
      <c r="M87" s="341">
        <v>107</v>
      </c>
      <c r="N87" s="78">
        <v>104</v>
      </c>
      <c r="O87" s="342">
        <v>128</v>
      </c>
      <c r="P87" s="35"/>
      <c r="Q87" s="349">
        <f t="shared" si="15"/>
        <v>14.910001050977179</v>
      </c>
      <c r="R87" s="350">
        <f t="shared" si="16"/>
        <v>14.584941603682179</v>
      </c>
      <c r="S87" s="351">
        <f t="shared" si="17"/>
        <v>22.451408011353305</v>
      </c>
      <c r="T87" s="35"/>
      <c r="U87" s="358">
        <f t="shared" si="18"/>
        <v>45.060387220567897</v>
      </c>
      <c r="V87" s="359">
        <f t="shared" si="19"/>
        <v>6.4686101393273132</v>
      </c>
      <c r="W87" s="360">
        <f t="shared" si="20"/>
        <v>-12.880028107338992</v>
      </c>
      <c r="X87" s="86"/>
      <c r="Y87" s="340"/>
      <c r="AL87" s="38"/>
      <c r="AM87" s="43">
        <f t="shared" si="26"/>
        <v>0.14702726649759501</v>
      </c>
      <c r="AN87" s="44">
        <f t="shared" si="27"/>
        <v>0.13843161503245185</v>
      </c>
      <c r="AO87" s="44">
        <f t="shared" si="28"/>
        <v>0.21586050011389923</v>
      </c>
      <c r="AP87" s="44">
        <f t="shared" si="21"/>
        <v>0.15686977022922532</v>
      </c>
      <c r="AQ87" s="44">
        <f t="shared" si="22"/>
        <v>0.14584941603682178</v>
      </c>
      <c r="AR87" s="44">
        <f t="shared" si="23"/>
        <v>0.2061975516045049</v>
      </c>
      <c r="AS87" s="44">
        <f t="shared" si="29"/>
        <v>0.53931986873182614</v>
      </c>
      <c r="AT87" s="44">
        <f t="shared" si="24"/>
        <v>0.52638264845317151</v>
      </c>
      <c r="AU87" s="41">
        <f t="shared" si="25"/>
        <v>0.59078278898986647</v>
      </c>
      <c r="AV87" s="42"/>
    </row>
    <row r="88" spans="1:48" ht="19.5">
      <c r="A88" s="85"/>
      <c r="B88" s="97"/>
      <c r="C88" s="186"/>
      <c r="D88" s="77" t="s">
        <v>167</v>
      </c>
      <c r="E88" s="77">
        <v>100</v>
      </c>
      <c r="F88" s="77">
        <v>40</v>
      </c>
      <c r="G88" s="77">
        <v>5</v>
      </c>
      <c r="H88" s="77">
        <v>40</v>
      </c>
      <c r="I88" s="99" t="s">
        <v>168</v>
      </c>
      <c r="J88" s="319"/>
      <c r="K88" s="72"/>
      <c r="L88" s="326"/>
      <c r="M88" s="341">
        <v>56</v>
      </c>
      <c r="N88" s="78">
        <v>76</v>
      </c>
      <c r="O88" s="342">
        <v>112</v>
      </c>
      <c r="P88" s="35"/>
      <c r="Q88" s="349">
        <f t="shared" si="15"/>
        <v>7.1399583534980877</v>
      </c>
      <c r="R88" s="350">
        <f t="shared" si="16"/>
        <v>7.1794878148970653</v>
      </c>
      <c r="S88" s="351">
        <f t="shared" si="17"/>
        <v>16.338696848714815</v>
      </c>
      <c r="T88" s="35"/>
      <c r="U88" s="358">
        <f t="shared" si="18"/>
        <v>32.212073518467847</v>
      </c>
      <c r="V88" s="359">
        <f t="shared" si="19"/>
        <v>3.1601753314225158</v>
      </c>
      <c r="W88" s="360">
        <f t="shared" si="20"/>
        <v>-23.155138721333991</v>
      </c>
      <c r="X88" s="86"/>
      <c r="Y88" s="340"/>
      <c r="AL88" s="38"/>
      <c r="AM88" s="43">
        <f t="shared" si="26"/>
        <v>3.954623527673283E-2</v>
      </c>
      <c r="AN88" s="44">
        <f t="shared" si="27"/>
        <v>7.2271850682317465E-2</v>
      </c>
      <c r="AO88" s="44">
        <f t="shared" si="28"/>
        <v>0.16202937563911096</v>
      </c>
      <c r="AP88" s="44">
        <f t="shared" si="21"/>
        <v>7.5120291576778728E-2</v>
      </c>
      <c r="AQ88" s="44">
        <f t="shared" si="22"/>
        <v>7.1794878148970648E-2</v>
      </c>
      <c r="AR88" s="44">
        <f t="shared" si="23"/>
        <v>0.15005737212158754</v>
      </c>
      <c r="AS88" s="44">
        <f t="shared" si="29"/>
        <v>0.42194167409791267</v>
      </c>
      <c r="AT88" s="44">
        <f t="shared" si="24"/>
        <v>0.41562132343506764</v>
      </c>
      <c r="AU88" s="41">
        <f t="shared" si="25"/>
        <v>0.53139701704173758</v>
      </c>
      <c r="AV88" s="42"/>
    </row>
    <row r="89" spans="1:48" ht="19.5">
      <c r="A89" s="85"/>
      <c r="B89" s="97"/>
      <c r="C89" s="187"/>
      <c r="D89" s="77" t="s">
        <v>169</v>
      </c>
      <c r="E89" s="77">
        <v>90</v>
      </c>
      <c r="F89" s="77">
        <v>20</v>
      </c>
      <c r="G89" s="77">
        <v>0</v>
      </c>
      <c r="H89" s="77">
        <v>80</v>
      </c>
      <c r="I89" s="99" t="s">
        <v>170</v>
      </c>
      <c r="J89" s="319"/>
      <c r="K89" s="72"/>
      <c r="L89" s="326"/>
      <c r="M89" s="341">
        <v>31</v>
      </c>
      <c r="N89" s="78">
        <v>71</v>
      </c>
      <c r="O89" s="342">
        <v>100</v>
      </c>
      <c r="P89" s="35"/>
      <c r="Q89" s="349">
        <f t="shared" si="15"/>
        <v>5.1185622680109386</v>
      </c>
      <c r="R89" s="350">
        <f t="shared" si="16"/>
        <v>5.7178828008853042</v>
      </c>
      <c r="S89" s="351">
        <f t="shared" si="17"/>
        <v>12.890475956115315</v>
      </c>
      <c r="T89" s="35"/>
      <c r="U89" s="358">
        <f t="shared" si="18"/>
        <v>28.689250639337359</v>
      </c>
      <c r="V89" s="359">
        <f t="shared" si="19"/>
        <v>-3.8096149663320866</v>
      </c>
      <c r="W89" s="360">
        <f t="shared" si="20"/>
        <v>-21.154421781524434</v>
      </c>
      <c r="X89" s="86"/>
      <c r="Y89" s="340"/>
      <c r="AL89" s="38"/>
      <c r="AM89" s="43">
        <f t="shared" si="26"/>
        <v>1.3702083047289692E-2</v>
      </c>
      <c r="AN89" s="44">
        <f t="shared" si="27"/>
        <v>6.301001765316766E-2</v>
      </c>
      <c r="AO89" s="44">
        <f t="shared" si="28"/>
        <v>0.12743768043564743</v>
      </c>
      <c r="AP89" s="44">
        <f t="shared" si="21"/>
        <v>5.3852959777909229E-2</v>
      </c>
      <c r="AQ89" s="44">
        <f t="shared" si="22"/>
        <v>5.7178828008853044E-2</v>
      </c>
      <c r="AR89" s="44">
        <f t="shared" si="23"/>
        <v>0.11838832467984273</v>
      </c>
      <c r="AS89" s="44">
        <f t="shared" si="29"/>
        <v>0.37763293075127857</v>
      </c>
      <c r="AT89" s="44">
        <f t="shared" si="24"/>
        <v>0.38525216068394275</v>
      </c>
      <c r="AU89" s="41">
        <f t="shared" si="25"/>
        <v>0.49102426959156492</v>
      </c>
      <c r="AV89" s="42"/>
    </row>
    <row r="90" spans="1:48" ht="19.5">
      <c r="A90" s="85"/>
      <c r="B90" s="97"/>
      <c r="C90" s="188"/>
      <c r="D90" s="77" t="s">
        <v>171</v>
      </c>
      <c r="E90" s="77">
        <v>100</v>
      </c>
      <c r="F90" s="77">
        <v>70</v>
      </c>
      <c r="G90" s="77">
        <v>0</v>
      </c>
      <c r="H90" s="77">
        <v>40</v>
      </c>
      <c r="I90" s="99" t="s">
        <v>172</v>
      </c>
      <c r="J90" s="319"/>
      <c r="K90" s="72"/>
      <c r="L90" s="326"/>
      <c r="M90" s="341">
        <v>43</v>
      </c>
      <c r="N90" s="78">
        <v>44</v>
      </c>
      <c r="O90" s="342">
        <v>124</v>
      </c>
      <c r="P90" s="35"/>
      <c r="Q90" s="349">
        <f t="shared" ref="Q90:Q153" si="30">AM90*41.24+AN90*35.76+AO90*18.05</f>
        <v>5.5350332434396554</v>
      </c>
      <c r="R90" s="350">
        <f t="shared" ref="R90:R153" si="31">AM90*21.26+AN90*71.52+AO90*7.22</f>
        <v>3.7701916187996618</v>
      </c>
      <c r="S90" s="351">
        <f t="shared" ref="S90:S153" si="32">AM90*1.93+AN90*11.92+AO90*95.05</f>
        <v>19.504773520541207</v>
      </c>
      <c r="T90" s="35"/>
      <c r="U90" s="358">
        <f t="shared" ref="U90:U153" si="33">(116*AT90)-16</f>
        <v>22.896673711078684</v>
      </c>
      <c r="V90" s="359">
        <f t="shared" ref="V90:V153" si="34">500*(AS90-AT90)</f>
        <v>26.146462700799955</v>
      </c>
      <c r="W90" s="360">
        <f t="shared" ref="W90:W153" si="35">200*(AT90-AU90)</f>
        <v>-45.679947723757387</v>
      </c>
      <c r="X90" s="86"/>
      <c r="Y90" s="340"/>
      <c r="AL90" s="38"/>
      <c r="AM90" s="43">
        <f t="shared" si="26"/>
        <v>2.4157632448504759E-2</v>
      </c>
      <c r="AN90" s="44">
        <f t="shared" si="27"/>
        <v>2.5186859627361627E-2</v>
      </c>
      <c r="AO90" s="44">
        <f t="shared" si="28"/>
        <v>0.20155625379439707</v>
      </c>
      <c r="AP90" s="44">
        <f t="shared" si="21"/>
        <v>5.8234696975597924E-2</v>
      </c>
      <c r="AQ90" s="44">
        <f t="shared" si="22"/>
        <v>3.770191618799662E-2</v>
      </c>
      <c r="AR90" s="44">
        <f t="shared" si="23"/>
        <v>0.17913515902887694</v>
      </c>
      <c r="AS90" s="44">
        <f t="shared" si="29"/>
        <v>0.38760907808331269</v>
      </c>
      <c r="AT90" s="44">
        <f t="shared" si="24"/>
        <v>0.33531615268171278</v>
      </c>
      <c r="AU90" s="41">
        <f t="shared" si="25"/>
        <v>0.56371589130049971</v>
      </c>
      <c r="AV90" s="42"/>
    </row>
    <row r="91" spans="1:48" ht="19.5">
      <c r="A91" s="85"/>
      <c r="B91" s="97"/>
      <c r="C91" s="189"/>
      <c r="D91" s="77" t="s">
        <v>173</v>
      </c>
      <c r="E91" s="77">
        <v>100</v>
      </c>
      <c r="F91" s="77">
        <v>50</v>
      </c>
      <c r="G91" s="77">
        <v>0</v>
      </c>
      <c r="H91" s="77">
        <v>80</v>
      </c>
      <c r="I91" s="99" t="s">
        <v>174</v>
      </c>
      <c r="J91" s="319"/>
      <c r="K91" s="72"/>
      <c r="L91" s="326"/>
      <c r="M91" s="341">
        <v>42</v>
      </c>
      <c r="N91" s="78">
        <v>55</v>
      </c>
      <c r="O91" s="342">
        <v>86</v>
      </c>
      <c r="P91" s="35"/>
      <c r="Q91" s="349">
        <f t="shared" si="30"/>
        <v>4.0007474288175731</v>
      </c>
      <c r="R91" s="350">
        <f t="shared" si="31"/>
        <v>3.8965029331988923</v>
      </c>
      <c r="S91" s="351">
        <f t="shared" si="32"/>
        <v>9.3453365247179256</v>
      </c>
      <c r="T91" s="35"/>
      <c r="U91" s="358">
        <f t="shared" si="33"/>
        <v>23.326291291355695</v>
      </c>
      <c r="V91" s="359">
        <f t="shared" si="34"/>
        <v>4.4186877709198598</v>
      </c>
      <c r="W91" s="360">
        <f t="shared" si="35"/>
        <v>-20.417653817809178</v>
      </c>
      <c r="X91" s="86"/>
      <c r="Y91" s="340"/>
      <c r="AL91" s="38"/>
      <c r="AM91" s="43">
        <f t="shared" si="26"/>
        <v>2.3153366178110407E-2</v>
      </c>
      <c r="AN91" s="44">
        <f t="shared" si="27"/>
        <v>3.8204371595346502E-2</v>
      </c>
      <c r="AO91" s="44">
        <f t="shared" si="28"/>
        <v>9.3058962846687465E-2</v>
      </c>
      <c r="AP91" s="44">
        <f t="shared" si="21"/>
        <v>4.2092306215004927E-2</v>
      </c>
      <c r="AQ91" s="44">
        <f t="shared" si="22"/>
        <v>3.8965029331988921E-2</v>
      </c>
      <c r="AR91" s="44">
        <f t="shared" si="23"/>
        <v>8.5829160885702319E-2</v>
      </c>
      <c r="AS91" s="44">
        <f t="shared" si="29"/>
        <v>0.34785712805352675</v>
      </c>
      <c r="AT91" s="44">
        <f t="shared" si="24"/>
        <v>0.33901975251168703</v>
      </c>
      <c r="AU91" s="41">
        <f t="shared" si="25"/>
        <v>0.44110802160073292</v>
      </c>
      <c r="AV91" s="42"/>
    </row>
    <row r="92" spans="1:48" ht="19.5">
      <c r="A92" s="85"/>
      <c r="B92" s="97"/>
      <c r="C92" s="190"/>
      <c r="D92" s="77" t="s">
        <v>175</v>
      </c>
      <c r="E92" s="77">
        <v>100</v>
      </c>
      <c r="F92" s="77">
        <v>100</v>
      </c>
      <c r="G92" s="77">
        <v>70</v>
      </c>
      <c r="H92" s="77">
        <v>40</v>
      </c>
      <c r="I92" s="99" t="s">
        <v>176</v>
      </c>
      <c r="J92" s="319"/>
      <c r="K92" s="72"/>
      <c r="L92" s="326"/>
      <c r="M92" s="341">
        <v>29</v>
      </c>
      <c r="N92" s="78">
        <v>31</v>
      </c>
      <c r="O92" s="342">
        <v>42</v>
      </c>
      <c r="P92" s="35"/>
      <c r="Q92" s="349">
        <f t="shared" si="30"/>
        <v>1.4145995291251829</v>
      </c>
      <c r="R92" s="350">
        <f t="shared" si="31"/>
        <v>1.4083510258161474</v>
      </c>
      <c r="S92" s="351">
        <f t="shared" si="32"/>
        <v>2.3877692076819352</v>
      </c>
      <c r="T92" s="35"/>
      <c r="U92" s="358">
        <f t="shared" si="33"/>
        <v>12.013129398659341</v>
      </c>
      <c r="V92" s="359">
        <f t="shared" si="34"/>
        <v>2.2433470599726029</v>
      </c>
      <c r="W92" s="360">
        <f t="shared" si="35"/>
        <v>-7.6825139165292207</v>
      </c>
      <c r="X92" s="86"/>
      <c r="Y92" s="340"/>
      <c r="AL92" s="38"/>
      <c r="AM92" s="43">
        <f t="shared" si="26"/>
        <v>1.2286488356915874E-2</v>
      </c>
      <c r="AN92" s="44">
        <f t="shared" si="27"/>
        <v>1.3702083047289692E-2</v>
      </c>
      <c r="AO92" s="44">
        <f t="shared" si="28"/>
        <v>2.3153366178110407E-2</v>
      </c>
      <c r="AP92" s="44">
        <f t="shared" si="21"/>
        <v>1.4883158112567288E-2</v>
      </c>
      <c r="AQ92" s="44">
        <f t="shared" si="22"/>
        <v>1.4083510258161474E-2</v>
      </c>
      <c r="AR92" s="44">
        <f t="shared" si="23"/>
        <v>2.1929678716438153E-2</v>
      </c>
      <c r="AS92" s="44">
        <f t="shared" si="29"/>
        <v>0.24597918893597401</v>
      </c>
      <c r="AT92" s="44">
        <f t="shared" si="24"/>
        <v>0.2414924948160288</v>
      </c>
      <c r="AU92" s="41">
        <f t="shared" si="25"/>
        <v>0.27990506439867491</v>
      </c>
      <c r="AV92" s="42"/>
    </row>
    <row r="93" spans="1:48" ht="19.5">
      <c r="A93" s="85"/>
      <c r="B93" s="97"/>
      <c r="C93" s="191"/>
      <c r="D93" s="77" t="s">
        <v>177</v>
      </c>
      <c r="E93" s="77">
        <v>100</v>
      </c>
      <c r="F93" s="77">
        <v>40</v>
      </c>
      <c r="G93" s="77">
        <v>0</v>
      </c>
      <c r="H93" s="77">
        <v>40</v>
      </c>
      <c r="I93" s="99" t="s">
        <v>178</v>
      </c>
      <c r="J93" s="319"/>
      <c r="K93" s="72"/>
      <c r="L93" s="326"/>
      <c r="M93" s="341">
        <v>21</v>
      </c>
      <c r="N93" s="78">
        <v>72</v>
      </c>
      <c r="O93" s="342">
        <v>137</v>
      </c>
      <c r="P93" s="35"/>
      <c r="Q93" s="349">
        <f t="shared" si="30"/>
        <v>7.1419819377766176</v>
      </c>
      <c r="R93" s="350">
        <f t="shared" si="31"/>
        <v>6.6003018708658745</v>
      </c>
      <c r="S93" s="351">
        <f t="shared" si="32"/>
        <v>24.564473034404934</v>
      </c>
      <c r="T93" s="35"/>
      <c r="U93" s="358">
        <f t="shared" si="33"/>
        <v>30.879098936323324</v>
      </c>
      <c r="V93" s="359">
        <f t="shared" si="34"/>
        <v>8.9256844387080321</v>
      </c>
      <c r="W93" s="360">
        <f t="shared" si="35"/>
        <v>-40.926812926500212</v>
      </c>
      <c r="X93" s="86"/>
      <c r="Y93" s="340"/>
      <c r="AL93" s="38"/>
      <c r="AM93" s="43">
        <f t="shared" si="26"/>
        <v>7.4990320432261753E-3</v>
      </c>
      <c r="AN93" s="44">
        <f t="shared" si="27"/>
        <v>6.48032666929058E-2</v>
      </c>
      <c r="AO93" s="44">
        <f t="shared" si="28"/>
        <v>0.25015828472995338</v>
      </c>
      <c r="AP93" s="44">
        <f t="shared" si="21"/>
        <v>7.5141581930798632E-2</v>
      </c>
      <c r="AQ93" s="44">
        <f t="shared" si="22"/>
        <v>6.6003018708658739E-2</v>
      </c>
      <c r="AR93" s="44">
        <f t="shared" si="23"/>
        <v>0.2256043003444517</v>
      </c>
      <c r="AS93" s="44">
        <f t="shared" si="29"/>
        <v>0.42198153212158263</v>
      </c>
      <c r="AT93" s="44">
        <f t="shared" si="24"/>
        <v>0.40413016324416656</v>
      </c>
      <c r="AU93" s="41">
        <f t="shared" si="25"/>
        <v>0.60876422787666762</v>
      </c>
      <c r="AV93" s="42"/>
    </row>
    <row r="94" spans="1:48" ht="19.5">
      <c r="A94" s="85"/>
      <c r="B94" s="97"/>
      <c r="C94" s="192"/>
      <c r="D94" s="77" t="s">
        <v>179</v>
      </c>
      <c r="E94" s="77">
        <v>80</v>
      </c>
      <c r="F94" s="77">
        <v>20</v>
      </c>
      <c r="G94" s="77">
        <v>0</v>
      </c>
      <c r="H94" s="77">
        <v>40</v>
      </c>
      <c r="I94" s="99" t="s">
        <v>180</v>
      </c>
      <c r="J94" s="319"/>
      <c r="K94" s="72"/>
      <c r="L94" s="326"/>
      <c r="M94" s="341">
        <v>65</v>
      </c>
      <c r="N94" s="78">
        <v>103</v>
      </c>
      <c r="O94" s="342">
        <v>141</v>
      </c>
      <c r="P94" s="35"/>
      <c r="Q94" s="349">
        <f t="shared" si="30"/>
        <v>11.837939618397776</v>
      </c>
      <c r="R94" s="350">
        <f t="shared" si="31"/>
        <v>12.747400559329787</v>
      </c>
      <c r="S94" s="351">
        <f t="shared" si="32"/>
        <v>27.035870574756864</v>
      </c>
      <c r="T94" s="35"/>
      <c r="U94" s="358">
        <f t="shared" si="33"/>
        <v>42.380149144978098</v>
      </c>
      <c r="V94" s="359">
        <f t="shared" si="34"/>
        <v>-1.9400893333670344</v>
      </c>
      <c r="W94" s="360">
        <f t="shared" si="35"/>
        <v>-25.050787116421635</v>
      </c>
      <c r="X94" s="86"/>
      <c r="Y94" s="340"/>
      <c r="AL94" s="38"/>
      <c r="AM94" s="43">
        <f t="shared" si="26"/>
        <v>5.2860647023180267E-2</v>
      </c>
      <c r="AN94" s="44">
        <f t="shared" si="27"/>
        <v>0.13563332965520564</v>
      </c>
      <c r="AO94" s="44">
        <f t="shared" si="28"/>
        <v>0.26635560480286247</v>
      </c>
      <c r="AP94" s="44">
        <f t="shared" si="21"/>
        <v>0.12454827210114761</v>
      </c>
      <c r="AQ94" s="44">
        <f t="shared" si="22"/>
        <v>0.12747400559329786</v>
      </c>
      <c r="AR94" s="44">
        <f t="shared" si="23"/>
        <v>0.24830203589868818</v>
      </c>
      <c r="AS94" s="44">
        <f t="shared" si="29"/>
        <v>0.49939696913480125</v>
      </c>
      <c r="AT94" s="44">
        <f t="shared" si="24"/>
        <v>0.50327714780153532</v>
      </c>
      <c r="AU94" s="41">
        <f t="shared" si="25"/>
        <v>0.6285310833836435</v>
      </c>
      <c r="AV94" s="42"/>
    </row>
    <row r="95" spans="1:48" ht="19.5">
      <c r="A95" s="85"/>
      <c r="B95" s="97"/>
      <c r="C95" s="193"/>
      <c r="D95" s="77" t="s">
        <v>181</v>
      </c>
      <c r="E95" s="77">
        <v>60</v>
      </c>
      <c r="F95" s="77">
        <v>0</v>
      </c>
      <c r="G95" s="77">
        <v>0</v>
      </c>
      <c r="H95" s="77">
        <v>90</v>
      </c>
      <c r="I95" s="99" t="s">
        <v>182</v>
      </c>
      <c r="J95" s="319"/>
      <c r="K95" s="72"/>
      <c r="L95" s="326"/>
      <c r="M95" s="341">
        <v>49</v>
      </c>
      <c r="N95" s="78">
        <v>60</v>
      </c>
      <c r="O95" s="342">
        <v>72</v>
      </c>
      <c r="P95" s="35"/>
      <c r="Q95" s="349">
        <f t="shared" si="30"/>
        <v>4.0521800521873654</v>
      </c>
      <c r="R95" s="350">
        <f t="shared" si="31"/>
        <v>4.3525647369497396</v>
      </c>
      <c r="S95" s="351">
        <f t="shared" si="32"/>
        <v>6.7574470018426265</v>
      </c>
      <c r="T95" s="35"/>
      <c r="U95" s="358">
        <f t="shared" si="33"/>
        <v>24.804344195830062</v>
      </c>
      <c r="V95" s="359">
        <f t="shared" si="34"/>
        <v>-1.2100736284640645</v>
      </c>
      <c r="W95" s="360">
        <f t="shared" si="35"/>
        <v>-8.8316974674056077</v>
      </c>
      <c r="X95" s="86"/>
      <c r="Y95" s="340"/>
      <c r="AL95" s="38"/>
      <c r="AM95" s="43">
        <f t="shared" si="26"/>
        <v>3.0713443732993638E-2</v>
      </c>
      <c r="AN95" s="44">
        <f t="shared" si="27"/>
        <v>4.5186204385675541E-2</v>
      </c>
      <c r="AO95" s="44">
        <f t="shared" si="28"/>
        <v>6.48032666929058E-2</v>
      </c>
      <c r="AP95" s="44">
        <f t="shared" si="21"/>
        <v>4.2633434534360533E-2</v>
      </c>
      <c r="AQ95" s="44">
        <f t="shared" si="22"/>
        <v>4.3525647369497399E-2</v>
      </c>
      <c r="AR95" s="44">
        <f t="shared" si="23"/>
        <v>6.2061543141194005E-2</v>
      </c>
      <c r="AS95" s="44">
        <f t="shared" si="29"/>
        <v>0.34934144063815864</v>
      </c>
      <c r="AT95" s="44">
        <f t="shared" si="24"/>
        <v>0.35176158789508677</v>
      </c>
      <c r="AU95" s="41">
        <f t="shared" si="25"/>
        <v>0.39592007523211481</v>
      </c>
      <c r="AV95" s="42"/>
    </row>
    <row r="96" spans="1:48" ht="19.5">
      <c r="A96" s="85"/>
      <c r="B96" s="97"/>
      <c r="C96" s="194"/>
      <c r="D96" s="77" t="s">
        <v>183</v>
      </c>
      <c r="E96" s="77">
        <v>90</v>
      </c>
      <c r="F96" s="77">
        <v>30</v>
      </c>
      <c r="G96" s="77">
        <v>10</v>
      </c>
      <c r="H96" s="77">
        <v>40</v>
      </c>
      <c r="I96" s="99" t="s">
        <v>184</v>
      </c>
      <c r="J96" s="319"/>
      <c r="K96" s="72"/>
      <c r="L96" s="326"/>
      <c r="M96" s="341">
        <v>46</v>
      </c>
      <c r="N96" s="78">
        <v>89</v>
      </c>
      <c r="O96" s="342">
        <v>120</v>
      </c>
      <c r="P96" s="35"/>
      <c r="Q96" s="349">
        <f t="shared" si="30"/>
        <v>8.0892570333394769</v>
      </c>
      <c r="R96" s="350">
        <f t="shared" si="31"/>
        <v>9.081665176491212</v>
      </c>
      <c r="S96" s="351">
        <f t="shared" si="32"/>
        <v>19.09588656874844</v>
      </c>
      <c r="T96" s="35"/>
      <c r="U96" s="358">
        <f t="shared" si="33"/>
        <v>36.14105544760654</v>
      </c>
      <c r="V96" s="359">
        <f t="shared" si="34"/>
        <v>-4.8114026931542764</v>
      </c>
      <c r="W96" s="360">
        <f t="shared" si="35"/>
        <v>-22.051408678072814</v>
      </c>
      <c r="X96" s="86"/>
      <c r="Y96" s="340"/>
      <c r="AL96" s="38"/>
      <c r="AM96" s="43">
        <f t="shared" si="26"/>
        <v>2.7320891639074901E-2</v>
      </c>
      <c r="AN96" s="44">
        <f t="shared" si="27"/>
        <v>9.9898728247113905E-2</v>
      </c>
      <c r="AO96" s="44">
        <f t="shared" si="28"/>
        <v>0.18782077230067784</v>
      </c>
      <c r="AP96" s="44">
        <f t="shared" si="21"/>
        <v>8.51079679878321E-2</v>
      </c>
      <c r="AQ96" s="44">
        <f t="shared" si="22"/>
        <v>9.0816651764912118E-2</v>
      </c>
      <c r="AR96" s="44">
        <f t="shared" si="23"/>
        <v>0.17537987168564828</v>
      </c>
      <c r="AS96" s="44">
        <f t="shared" si="29"/>
        <v>0.43986905192064435</v>
      </c>
      <c r="AT96" s="44">
        <f t="shared" si="24"/>
        <v>0.4494918573069529</v>
      </c>
      <c r="AU96" s="41">
        <f t="shared" si="25"/>
        <v>0.55974890069731698</v>
      </c>
      <c r="AV96" s="42"/>
    </row>
    <row r="97" spans="1:48" ht="19.5">
      <c r="A97" s="85"/>
      <c r="B97" s="97"/>
      <c r="C97" s="195"/>
      <c r="D97" s="77" t="s">
        <v>185</v>
      </c>
      <c r="E97" s="77">
        <v>100</v>
      </c>
      <c r="F97" s="77">
        <v>40</v>
      </c>
      <c r="G97" s="77">
        <v>5</v>
      </c>
      <c r="H97" s="77">
        <v>40</v>
      </c>
      <c r="I97" s="99" t="s">
        <v>186</v>
      </c>
      <c r="J97" s="319"/>
      <c r="K97" s="72"/>
      <c r="L97" s="326"/>
      <c r="M97" s="341">
        <v>19</v>
      </c>
      <c r="N97" s="78">
        <v>68</v>
      </c>
      <c r="O97" s="342">
        <v>124</v>
      </c>
      <c r="P97" s="35"/>
      <c r="Q97" s="349">
        <f t="shared" si="30"/>
        <v>5.9737711889080272</v>
      </c>
      <c r="R97" s="350">
        <f t="shared" si="31"/>
        <v>5.7279275699112331</v>
      </c>
      <c r="S97" s="351">
        <f t="shared" si="32"/>
        <v>19.859530986264669</v>
      </c>
      <c r="T97" s="35"/>
      <c r="U97" s="358">
        <f t="shared" si="33"/>
        <v>28.71540429394949</v>
      </c>
      <c r="V97" s="359">
        <f t="shared" si="34"/>
        <v>6.0567700678311462</v>
      </c>
      <c r="W97" s="360">
        <f t="shared" si="35"/>
        <v>-36.327084158401782</v>
      </c>
      <c r="X97" s="86"/>
      <c r="Y97" s="340"/>
      <c r="AL97" s="38"/>
      <c r="AM97" s="43">
        <f t="shared" si="26"/>
        <v>6.5120907925944761E-3</v>
      </c>
      <c r="AN97" s="44">
        <f t="shared" si="27"/>
        <v>5.7805430191067216E-2</v>
      </c>
      <c r="AO97" s="44">
        <f t="shared" si="28"/>
        <v>0.20155625379439707</v>
      </c>
      <c r="AP97" s="44">
        <f t="shared" si="21"/>
        <v>6.2850707427988553E-2</v>
      </c>
      <c r="AQ97" s="44">
        <f t="shared" si="22"/>
        <v>5.7279275699112328E-2</v>
      </c>
      <c r="AR97" s="44">
        <f t="shared" si="23"/>
        <v>0.18239331196113875</v>
      </c>
      <c r="AS97" s="44">
        <f t="shared" si="29"/>
        <v>0.39759116335936479</v>
      </c>
      <c r="AT97" s="44">
        <f t="shared" si="24"/>
        <v>0.38547762322370249</v>
      </c>
      <c r="AU97" s="41">
        <f t="shared" si="25"/>
        <v>0.56711304401571139</v>
      </c>
      <c r="AV97" s="42"/>
    </row>
    <row r="98" spans="1:48" ht="19.5">
      <c r="A98" s="85"/>
      <c r="B98" s="97"/>
      <c r="C98" s="196"/>
      <c r="D98" s="77" t="s">
        <v>187</v>
      </c>
      <c r="E98" s="77">
        <v>100</v>
      </c>
      <c r="F98" s="77">
        <v>60</v>
      </c>
      <c r="G98" s="77">
        <v>10</v>
      </c>
      <c r="H98" s="77">
        <v>80</v>
      </c>
      <c r="I98" s="99" t="s">
        <v>188</v>
      </c>
      <c r="J98" s="319"/>
      <c r="K98" s="72"/>
      <c r="L98" s="326"/>
      <c r="M98" s="341">
        <v>35</v>
      </c>
      <c r="N98" s="78">
        <v>44</v>
      </c>
      <c r="O98" s="342">
        <v>63</v>
      </c>
      <c r="P98" s="35"/>
      <c r="Q98" s="349">
        <f t="shared" si="30"/>
        <v>2.4910217923370244</v>
      </c>
      <c r="R98" s="350">
        <f t="shared" si="31"/>
        <v>2.5175704154606882</v>
      </c>
      <c r="S98" s="351">
        <f t="shared" si="32"/>
        <v>5.0572746987525177</v>
      </c>
      <c r="T98" s="35"/>
      <c r="U98" s="358">
        <f t="shared" si="33"/>
        <v>17.997882195686003</v>
      </c>
      <c r="V98" s="359">
        <f t="shared" si="34"/>
        <v>1.9767550954835345</v>
      </c>
      <c r="W98" s="360">
        <f t="shared" si="35"/>
        <v>-13.275224158484122</v>
      </c>
      <c r="X98" s="86"/>
      <c r="Y98" s="340"/>
      <c r="AL98" s="38"/>
      <c r="AM98" s="43">
        <f t="shared" si="26"/>
        <v>1.6807375752887391E-2</v>
      </c>
      <c r="AN98" s="44">
        <f t="shared" si="27"/>
        <v>2.5186859627361627E-2</v>
      </c>
      <c r="AO98" s="44">
        <f t="shared" si="28"/>
        <v>4.9706565984127239E-2</v>
      </c>
      <c r="AP98" s="44">
        <f t="shared" si="21"/>
        <v>2.6208315805201894E-2</v>
      </c>
      <c r="AQ98" s="44">
        <f t="shared" si="22"/>
        <v>2.5175704154606883E-2</v>
      </c>
      <c r="AR98" s="44">
        <f t="shared" si="23"/>
        <v>4.644687140097644E-2</v>
      </c>
      <c r="AS98" s="44">
        <f t="shared" si="29"/>
        <v>0.29703870153308781</v>
      </c>
      <c r="AT98" s="44">
        <f t="shared" si="24"/>
        <v>0.29308519134212074</v>
      </c>
      <c r="AU98" s="41">
        <f t="shared" si="25"/>
        <v>0.35946131213454136</v>
      </c>
      <c r="AV98" s="42"/>
    </row>
    <row r="99" spans="1:48" ht="19.5">
      <c r="A99" s="85"/>
      <c r="B99" s="97"/>
      <c r="C99" s="197"/>
      <c r="D99" s="77" t="s">
        <v>189</v>
      </c>
      <c r="E99" s="77">
        <v>90</v>
      </c>
      <c r="F99" s="77">
        <v>30</v>
      </c>
      <c r="G99" s="77">
        <v>10</v>
      </c>
      <c r="H99" s="77">
        <v>10</v>
      </c>
      <c r="I99" s="99" t="s">
        <v>190</v>
      </c>
      <c r="J99" s="319"/>
      <c r="K99" s="72"/>
      <c r="L99" s="326"/>
      <c r="M99" s="341">
        <v>58</v>
      </c>
      <c r="N99" s="78">
        <v>129</v>
      </c>
      <c r="O99" s="342">
        <v>184</v>
      </c>
      <c r="P99" s="35"/>
      <c r="Q99" s="349">
        <f t="shared" si="30"/>
        <v>18.246908781290781</v>
      </c>
      <c r="R99" s="350">
        <f t="shared" si="31"/>
        <v>20.060746116423715</v>
      </c>
      <c r="S99" s="351">
        <f t="shared" si="32"/>
        <v>48.257796727004639</v>
      </c>
      <c r="T99" s="35"/>
      <c r="U99" s="358">
        <f t="shared" si="33"/>
        <v>51.905822894604668</v>
      </c>
      <c r="V99" s="359">
        <f t="shared" si="34"/>
        <v>-4.2587434538446374</v>
      </c>
      <c r="W99" s="360">
        <f t="shared" si="35"/>
        <v>-35.407870671552622</v>
      </c>
      <c r="X99" s="86"/>
      <c r="Y99" s="340"/>
      <c r="AL99" s="38"/>
      <c r="AM99" s="43">
        <f t="shared" si="26"/>
        <v>4.2311410620809675E-2</v>
      </c>
      <c r="AN99" s="44">
        <f t="shared" si="27"/>
        <v>0.21952619972926918</v>
      </c>
      <c r="AO99" s="44">
        <f t="shared" si="28"/>
        <v>0.4793201831008268</v>
      </c>
      <c r="AP99" s="44">
        <f t="shared" ref="AP99:AP162" si="36">Q99/M$6</f>
        <v>0.19197774554999927</v>
      </c>
      <c r="AQ99" s="44">
        <f t="shared" ref="AQ99:AQ162" si="37">R99/N$6</f>
        <v>0.20060746116423714</v>
      </c>
      <c r="AR99" s="44">
        <f t="shared" ref="AR99:AR162" si="38">S99/O$6</f>
        <v>0.44320781689524208</v>
      </c>
      <c r="AS99" s="44">
        <f t="shared" si="29"/>
        <v>0.57687753804579922</v>
      </c>
      <c r="AT99" s="44">
        <f t="shared" si="24"/>
        <v>0.5853950249534885</v>
      </c>
      <c r="AU99" s="41">
        <f t="shared" si="25"/>
        <v>0.7624343783112516</v>
      </c>
      <c r="AV99" s="42"/>
    </row>
    <row r="100" spans="1:48" ht="19.5">
      <c r="A100" s="85"/>
      <c r="B100" s="97"/>
      <c r="C100" s="198"/>
      <c r="D100" s="77" t="s">
        <v>191</v>
      </c>
      <c r="E100" s="77">
        <v>100</v>
      </c>
      <c r="F100" s="77">
        <v>60</v>
      </c>
      <c r="G100" s="77">
        <v>0</v>
      </c>
      <c r="H100" s="77">
        <v>60</v>
      </c>
      <c r="I100" s="99" t="s">
        <v>192</v>
      </c>
      <c r="J100" s="319"/>
      <c r="K100" s="72"/>
      <c r="L100" s="326"/>
      <c r="M100" s="341">
        <v>35</v>
      </c>
      <c r="N100" s="78">
        <v>45</v>
      </c>
      <c r="O100" s="342">
        <v>83</v>
      </c>
      <c r="P100" s="35"/>
      <c r="Q100" s="349">
        <f t="shared" si="30"/>
        <v>3.1928556107686319</v>
      </c>
      <c r="R100" s="350">
        <f t="shared" si="31"/>
        <v>2.8586303343299395</v>
      </c>
      <c r="S100" s="351">
        <f t="shared" si="32"/>
        <v>8.5671025167637396</v>
      </c>
      <c r="T100" s="35"/>
      <c r="U100" s="358">
        <f t="shared" si="33"/>
        <v>19.468595262285696</v>
      </c>
      <c r="V100" s="359">
        <f t="shared" si="34"/>
        <v>8.4488020638658625</v>
      </c>
      <c r="W100" s="360">
        <f t="shared" si="35"/>
        <v>-24.548657638395298</v>
      </c>
      <c r="X100" s="86"/>
      <c r="Y100" s="340"/>
      <c r="AL100" s="38"/>
      <c r="AM100" s="43">
        <f t="shared" si="26"/>
        <v>1.6807375752887391E-2</v>
      </c>
      <c r="AN100" s="44">
        <f t="shared" si="27"/>
        <v>2.6241221894849898E-2</v>
      </c>
      <c r="AO100" s="44">
        <f t="shared" si="28"/>
        <v>8.6500462036549777E-2</v>
      </c>
      <c r="AP100" s="44">
        <f t="shared" si="36"/>
        <v>3.3592387037661701E-2</v>
      </c>
      <c r="AQ100" s="44">
        <f t="shared" si="37"/>
        <v>2.8586303343299396E-2</v>
      </c>
      <c r="AR100" s="44">
        <f t="shared" si="38"/>
        <v>7.8681727329002138E-2</v>
      </c>
      <c r="AS100" s="44">
        <f t="shared" si="29"/>
        <v>0.32266135638881532</v>
      </c>
      <c r="AT100" s="44">
        <f t="shared" si="24"/>
        <v>0.3057637522610836</v>
      </c>
      <c r="AU100" s="41">
        <f t="shared" si="25"/>
        <v>0.4285070404530601</v>
      </c>
      <c r="AV100" s="42"/>
    </row>
    <row r="101" spans="1:48" ht="19.5">
      <c r="A101" s="85"/>
      <c r="B101" s="97"/>
      <c r="C101" s="199"/>
      <c r="D101" s="77" t="s">
        <v>193</v>
      </c>
      <c r="E101" s="77">
        <v>50</v>
      </c>
      <c r="F101" s="77">
        <v>20</v>
      </c>
      <c r="G101" s="77">
        <v>0</v>
      </c>
      <c r="H101" s="77">
        <v>40</v>
      </c>
      <c r="I101" s="99" t="s">
        <v>194</v>
      </c>
      <c r="J101" s="319"/>
      <c r="K101" s="72"/>
      <c r="L101" s="326"/>
      <c r="M101" s="341">
        <v>108</v>
      </c>
      <c r="N101" s="78">
        <v>124</v>
      </c>
      <c r="O101" s="342">
        <v>152</v>
      </c>
      <c r="P101" s="35"/>
      <c r="Q101" s="349">
        <f t="shared" si="30"/>
        <v>19.05948964390884</v>
      </c>
      <c r="R101" s="350">
        <f t="shared" si="31"/>
        <v>19.870446913321498</v>
      </c>
      <c r="S101" s="351">
        <f t="shared" si="32"/>
        <v>32.53660014592564</v>
      </c>
      <c r="T101" s="35"/>
      <c r="U101" s="358">
        <f t="shared" si="33"/>
        <v>51.690418775485597</v>
      </c>
      <c r="V101" s="359">
        <f t="shared" si="34"/>
        <v>0.88932771025268531</v>
      </c>
      <c r="W101" s="360">
        <f t="shared" si="35"/>
        <v>-17.003450016660437</v>
      </c>
      <c r="X101" s="86"/>
      <c r="Y101" s="340"/>
      <c r="AL101" s="38"/>
      <c r="AM101" s="43">
        <f t="shared" si="26"/>
        <v>0.14995978981060856</v>
      </c>
      <c r="AN101" s="44">
        <f t="shared" si="27"/>
        <v>0.20155625379439707</v>
      </c>
      <c r="AO101" s="44">
        <f t="shared" si="28"/>
        <v>0.31398871337571754</v>
      </c>
      <c r="AP101" s="44">
        <f t="shared" si="36"/>
        <v>0.20052699868390209</v>
      </c>
      <c r="AQ101" s="44">
        <f t="shared" si="37"/>
        <v>0.19870446913321499</v>
      </c>
      <c r="AR101" s="44">
        <f t="shared" si="38"/>
        <v>0.29882167230812562</v>
      </c>
      <c r="AS101" s="44">
        <f t="shared" si="29"/>
        <v>0.58531674831262259</v>
      </c>
      <c r="AT101" s="44">
        <f t="shared" si="24"/>
        <v>0.58353809289211722</v>
      </c>
      <c r="AU101" s="41">
        <f t="shared" si="25"/>
        <v>0.66855534297541941</v>
      </c>
      <c r="AV101" s="42"/>
    </row>
    <row r="102" spans="1:48" ht="19.5">
      <c r="A102" s="85"/>
      <c r="B102" s="97"/>
      <c r="C102" s="200"/>
      <c r="D102" s="77" t="s">
        <v>195</v>
      </c>
      <c r="E102" s="77">
        <v>100</v>
      </c>
      <c r="F102" s="77">
        <v>30</v>
      </c>
      <c r="G102" s="77">
        <v>0</v>
      </c>
      <c r="H102" s="77">
        <v>10</v>
      </c>
      <c r="I102" s="99" t="s">
        <v>196</v>
      </c>
      <c r="J102" s="319"/>
      <c r="K102" s="72"/>
      <c r="L102" s="326"/>
      <c r="M102" s="341">
        <v>40</v>
      </c>
      <c r="N102" s="78">
        <v>116</v>
      </c>
      <c r="O102" s="342">
        <v>178</v>
      </c>
      <c r="P102" s="35"/>
      <c r="Q102" s="349">
        <f t="shared" si="30"/>
        <v>15.156344703648021</v>
      </c>
      <c r="R102" s="350">
        <f t="shared" si="31"/>
        <v>16.156251094448439</v>
      </c>
      <c r="S102" s="351">
        <f t="shared" si="32"/>
        <v>44.439123280367724</v>
      </c>
      <c r="T102" s="35"/>
      <c r="U102" s="358">
        <f t="shared" si="33"/>
        <v>47.17882150727776</v>
      </c>
      <c r="V102" s="359">
        <f t="shared" si="34"/>
        <v>-1.1855660397912526</v>
      </c>
      <c r="W102" s="360">
        <f t="shared" si="35"/>
        <v>-39.424725217175791</v>
      </c>
      <c r="X102" s="86"/>
      <c r="Y102" s="340"/>
      <c r="AL102" s="38"/>
      <c r="AM102" s="43">
        <f t="shared" si="26"/>
        <v>2.1219010376003551E-2</v>
      </c>
      <c r="AN102" s="44">
        <f t="shared" si="27"/>
        <v>0.17464740365558501</v>
      </c>
      <c r="AO102" s="44">
        <f t="shared" si="28"/>
        <v>0.44520119451622792</v>
      </c>
      <c r="AP102" s="44">
        <f t="shared" si="36"/>
        <v>0.15946157904666133</v>
      </c>
      <c r="AQ102" s="44">
        <f t="shared" si="37"/>
        <v>0.1615625109444844</v>
      </c>
      <c r="AR102" s="44">
        <f t="shared" si="38"/>
        <v>0.40813647015941629</v>
      </c>
      <c r="AS102" s="44">
        <f t="shared" si="29"/>
        <v>0.54227388091419126</v>
      </c>
      <c r="AT102" s="44">
        <f t="shared" ref="AT102:AT165" si="39">IF(AQ102&gt;0.008856,AQ102^(1/3),(7.787*AQ102)+(16/116))</f>
        <v>0.54464501299377377</v>
      </c>
      <c r="AU102" s="41">
        <f t="shared" ref="AU102:AU165" si="40">IF(AR102&gt;0.008856,AR102^(1/3),(7.787*AR102)+(16/116))</f>
        <v>0.74176863907965274</v>
      </c>
      <c r="AV102" s="42"/>
    </row>
    <row r="103" spans="1:48" ht="19.5">
      <c r="A103" s="85"/>
      <c r="B103" s="97"/>
      <c r="C103" s="201"/>
      <c r="D103" s="77" t="s">
        <v>197</v>
      </c>
      <c r="E103" s="77">
        <v>100</v>
      </c>
      <c r="F103" s="77">
        <v>20</v>
      </c>
      <c r="G103" s="77">
        <v>5</v>
      </c>
      <c r="H103" s="77">
        <v>40</v>
      </c>
      <c r="I103" s="99" t="s">
        <v>198</v>
      </c>
      <c r="J103" s="319"/>
      <c r="K103" s="72"/>
      <c r="L103" s="326"/>
      <c r="M103" s="341">
        <v>14</v>
      </c>
      <c r="N103" s="78">
        <v>81</v>
      </c>
      <c r="O103" s="342">
        <v>141</v>
      </c>
      <c r="P103" s="35"/>
      <c r="Q103" s="349">
        <f t="shared" si="30"/>
        <v>7.9312513432766449</v>
      </c>
      <c r="R103" s="350">
        <f t="shared" si="31"/>
        <v>7.9013087383163629</v>
      </c>
      <c r="S103" s="351">
        <f t="shared" si="32"/>
        <v>26.30638558863167</v>
      </c>
      <c r="T103" s="35"/>
      <c r="U103" s="358">
        <f t="shared" si="33"/>
        <v>33.776497359225239</v>
      </c>
      <c r="V103" s="359">
        <f t="shared" si="34"/>
        <v>3.9392543398487909</v>
      </c>
      <c r="W103" s="360">
        <f t="shared" si="35"/>
        <v>-38.743739001489239</v>
      </c>
      <c r="X103" s="86"/>
      <c r="Y103" s="340"/>
      <c r="AL103" s="38"/>
      <c r="AM103" s="43">
        <f t="shared" si="26"/>
        <v>4.3914420374102934E-3</v>
      </c>
      <c r="AN103" s="44">
        <f t="shared" si="27"/>
        <v>8.2282707129814794E-2</v>
      </c>
      <c r="AO103" s="44">
        <f t="shared" si="28"/>
        <v>0.26635560480286247</v>
      </c>
      <c r="AP103" s="44">
        <f t="shared" si="36"/>
        <v>8.3445572645918814E-2</v>
      </c>
      <c r="AQ103" s="44">
        <f t="shared" si="37"/>
        <v>7.9013087383163635E-2</v>
      </c>
      <c r="AR103" s="44">
        <f t="shared" si="38"/>
        <v>0.24160232165380888</v>
      </c>
      <c r="AS103" s="44">
        <f t="shared" si="29"/>
        <v>0.43698624453508755</v>
      </c>
      <c r="AT103" s="44">
        <f t="shared" si="39"/>
        <v>0.42910773585538997</v>
      </c>
      <c r="AU103" s="41">
        <f t="shared" si="40"/>
        <v>0.62282643086283618</v>
      </c>
      <c r="AV103" s="42"/>
    </row>
    <row r="104" spans="1:48" ht="19.5">
      <c r="A104" s="85"/>
      <c r="B104" s="97"/>
      <c r="C104" s="202"/>
      <c r="D104" s="77" t="s">
        <v>199</v>
      </c>
      <c r="E104" s="77">
        <v>90</v>
      </c>
      <c r="F104" s="77">
        <v>10</v>
      </c>
      <c r="G104" s="77">
        <v>40</v>
      </c>
      <c r="H104" s="77">
        <v>10</v>
      </c>
      <c r="I104" s="99" t="s">
        <v>200</v>
      </c>
      <c r="J104" s="319"/>
      <c r="K104" s="72"/>
      <c r="L104" s="326"/>
      <c r="M104" s="341">
        <v>33</v>
      </c>
      <c r="N104" s="78">
        <v>136</v>
      </c>
      <c r="O104" s="342">
        <v>143</v>
      </c>
      <c r="P104" s="35"/>
      <c r="Q104" s="349">
        <f t="shared" si="30"/>
        <v>14.389284060563059</v>
      </c>
      <c r="R104" s="350">
        <f t="shared" si="31"/>
        <v>19.914822095851491</v>
      </c>
      <c r="S104" s="351">
        <f t="shared" si="32"/>
        <v>29.072150758533187</v>
      </c>
      <c r="T104" s="35"/>
      <c r="U104" s="358">
        <f t="shared" si="33"/>
        <v>51.740770627774438</v>
      </c>
      <c r="V104" s="359">
        <f t="shared" si="34"/>
        <v>-25.502618285457579</v>
      </c>
      <c r="W104" s="360">
        <f t="shared" si="35"/>
        <v>-11.991677326208361</v>
      </c>
      <c r="X104" s="86"/>
      <c r="Y104" s="340"/>
      <c r="AL104" s="38"/>
      <c r="AM104" s="43">
        <f t="shared" si="26"/>
        <v>1.5208514422912713E-2</v>
      </c>
      <c r="AN104" s="44">
        <f t="shared" si="27"/>
        <v>0.24620132670783543</v>
      </c>
      <c r="AO104" s="44">
        <f t="shared" si="28"/>
        <v>0.2746773120603847</v>
      </c>
      <c r="AP104" s="44">
        <f t="shared" si="36"/>
        <v>0.15139124917738656</v>
      </c>
      <c r="AQ104" s="44">
        <f t="shared" si="37"/>
        <v>0.19914822095851492</v>
      </c>
      <c r="AR104" s="44">
        <f t="shared" si="38"/>
        <v>0.26700357960869181</v>
      </c>
      <c r="AS104" s="44">
        <f t="shared" si="29"/>
        <v>0.53296692401334722</v>
      </c>
      <c r="AT104" s="44">
        <f t="shared" si="39"/>
        <v>0.58397216058426238</v>
      </c>
      <c r="AU104" s="41">
        <f t="shared" si="40"/>
        <v>0.64393054721530418</v>
      </c>
      <c r="AV104" s="42"/>
    </row>
    <row r="105" spans="1:48" ht="19.5">
      <c r="A105" s="85"/>
      <c r="B105" s="97"/>
      <c r="C105" s="203"/>
      <c r="D105" s="77" t="s">
        <v>201</v>
      </c>
      <c r="E105" s="77">
        <v>100</v>
      </c>
      <c r="F105" s="77">
        <v>50</v>
      </c>
      <c r="G105" s="77">
        <v>20</v>
      </c>
      <c r="H105" s="77">
        <v>10</v>
      </c>
      <c r="I105" s="99" t="s">
        <v>202</v>
      </c>
      <c r="J105" s="319"/>
      <c r="K105" s="72"/>
      <c r="L105" s="326"/>
      <c r="M105" s="341">
        <v>26</v>
      </c>
      <c r="N105" s="78">
        <v>87</v>
      </c>
      <c r="O105" s="342">
        <v>132</v>
      </c>
      <c r="P105" s="35"/>
      <c r="Q105" s="349">
        <f t="shared" si="30"/>
        <v>7.9990547843296147</v>
      </c>
      <c r="R105" s="350">
        <f t="shared" si="31"/>
        <v>8.701945201402264</v>
      </c>
      <c r="S105" s="351">
        <f t="shared" si="32"/>
        <v>23.087843172927666</v>
      </c>
      <c r="T105" s="35"/>
      <c r="U105" s="358">
        <f t="shared" si="33"/>
        <v>35.403982917309492</v>
      </c>
      <c r="V105" s="359">
        <f t="shared" si="34"/>
        <v>-2.4549105143530925</v>
      </c>
      <c r="W105" s="360">
        <f t="shared" si="35"/>
        <v>-30.635084755272992</v>
      </c>
      <c r="X105" s="86"/>
      <c r="Y105" s="340"/>
      <c r="AL105" s="38"/>
      <c r="AM105" s="43">
        <f t="shared" si="26"/>
        <v>1.0329823029626938E-2</v>
      </c>
      <c r="AN105" s="44">
        <f t="shared" si="27"/>
        <v>9.5307466630964677E-2</v>
      </c>
      <c r="AO105" s="44">
        <f t="shared" si="28"/>
        <v>0.23074004852434918</v>
      </c>
      <c r="AP105" s="44">
        <f t="shared" si="36"/>
        <v>8.4158940148869668E-2</v>
      </c>
      <c r="AQ105" s="44">
        <f t="shared" si="37"/>
        <v>8.7019452014022641E-2</v>
      </c>
      <c r="AR105" s="44">
        <f t="shared" si="38"/>
        <v>0.21204268042695065</v>
      </c>
      <c r="AS105" s="44">
        <f t="shared" si="29"/>
        <v>0.43822796274120324</v>
      </c>
      <c r="AT105" s="44">
        <f t="shared" si="39"/>
        <v>0.44313778376990942</v>
      </c>
      <c r="AU105" s="41">
        <f t="shared" si="40"/>
        <v>0.59631320754627437</v>
      </c>
      <c r="AV105" s="42"/>
    </row>
    <row r="106" spans="1:48" ht="19.5">
      <c r="A106" s="85"/>
      <c r="B106" s="97"/>
      <c r="C106" s="204"/>
      <c r="D106" s="77" t="s">
        <v>203</v>
      </c>
      <c r="E106" s="77">
        <v>100</v>
      </c>
      <c r="F106" s="77">
        <v>0</v>
      </c>
      <c r="G106" s="77">
        <v>40</v>
      </c>
      <c r="H106" s="77">
        <v>80</v>
      </c>
      <c r="I106" s="99" t="s">
        <v>204</v>
      </c>
      <c r="J106" s="319"/>
      <c r="K106" s="72"/>
      <c r="L106" s="326"/>
      <c r="M106" s="341">
        <v>11</v>
      </c>
      <c r="N106" s="78">
        <v>65</v>
      </c>
      <c r="O106" s="342">
        <v>81</v>
      </c>
      <c r="P106" s="35"/>
      <c r="Q106" s="349">
        <f t="shared" si="30"/>
        <v>3.5135107361452844</v>
      </c>
      <c r="R106" s="350">
        <f t="shared" si="31"/>
        <v>4.4458219709156115</v>
      </c>
      <c r="S106" s="351">
        <f t="shared" si="32"/>
        <v>8.4575290392295308</v>
      </c>
      <c r="T106" s="35"/>
      <c r="U106" s="358">
        <f t="shared" si="33"/>
        <v>25.093709373448036</v>
      </c>
      <c r="V106" s="359">
        <f t="shared" si="34"/>
        <v>-10.567962044523982</v>
      </c>
      <c r="W106" s="360">
        <f t="shared" si="35"/>
        <v>-14.483241694819583</v>
      </c>
      <c r="X106" s="86"/>
      <c r="Y106" s="340"/>
      <c r="AL106" s="38"/>
      <c r="AM106" s="43">
        <f t="shared" si="26"/>
        <v>3.3465357638991591E-3</v>
      </c>
      <c r="AN106" s="44">
        <f t="shared" si="27"/>
        <v>5.2860647023180267E-2</v>
      </c>
      <c r="AO106" s="44">
        <f t="shared" si="28"/>
        <v>8.2282707129814794E-2</v>
      </c>
      <c r="AP106" s="44">
        <f t="shared" si="36"/>
        <v>3.6966035078911323E-2</v>
      </c>
      <c r="AQ106" s="44">
        <f t="shared" si="37"/>
        <v>4.4458219709156116E-2</v>
      </c>
      <c r="AR106" s="44">
        <f t="shared" si="38"/>
        <v>7.7675385865833335E-2</v>
      </c>
      <c r="AS106" s="44">
        <f t="shared" si="29"/>
        <v>0.3331201911992972</v>
      </c>
      <c r="AT106" s="44">
        <f t="shared" si="39"/>
        <v>0.35425611528834516</v>
      </c>
      <c r="AU106" s="41">
        <f t="shared" si="40"/>
        <v>0.42667232376244307</v>
      </c>
      <c r="AV106" s="42"/>
    </row>
    <row r="107" spans="1:48" ht="19.5">
      <c r="A107" s="85"/>
      <c r="B107" s="97"/>
      <c r="C107" s="205"/>
      <c r="D107" s="77" t="s">
        <v>205</v>
      </c>
      <c r="E107" s="77">
        <v>100</v>
      </c>
      <c r="F107" s="77">
        <v>20</v>
      </c>
      <c r="G107" s="77">
        <v>50</v>
      </c>
      <c r="H107" s="77">
        <v>10</v>
      </c>
      <c r="I107" s="99" t="s">
        <v>206</v>
      </c>
      <c r="J107" s="319"/>
      <c r="K107" s="72"/>
      <c r="L107" s="326"/>
      <c r="M107" s="341">
        <v>7</v>
      </c>
      <c r="N107" s="78">
        <v>115</v>
      </c>
      <c r="O107" s="342">
        <v>122</v>
      </c>
      <c r="P107" s="35"/>
      <c r="Q107" s="349">
        <f t="shared" si="30"/>
        <v>9.7312077712870586</v>
      </c>
      <c r="R107" s="350">
        <f t="shared" si="31"/>
        <v>13.711779145891388</v>
      </c>
      <c r="S107" s="351">
        <f t="shared" si="32"/>
        <v>20.546103353754766</v>
      </c>
      <c r="T107" s="35"/>
      <c r="U107" s="358">
        <f t="shared" si="33"/>
        <v>43.816719617407081</v>
      </c>
      <c r="V107" s="359">
        <f t="shared" si="34"/>
        <v>-23.922128240663003</v>
      </c>
      <c r="W107" s="360">
        <f t="shared" si="35"/>
        <v>-11.582614632407839</v>
      </c>
      <c r="X107" s="86"/>
      <c r="Y107" s="340"/>
      <c r="AL107" s="38"/>
      <c r="AM107" s="43">
        <f t="shared" ref="AM107:AM170" si="41">IF(M107/$O$4&gt;0.04045,((M107/$O$4+0.055)/1.055)^2.4,M107/$O$4/12.92)</f>
        <v>2.1246888848418626E-3</v>
      </c>
      <c r="AN107" s="44">
        <f t="shared" ref="AN107:AN170" si="42">IF(N107/$O$4&gt;0.04045,((N107/$O$4+0.055)/1.055)^2.4,N107/$O$4/12.92)</f>
        <v>0.17144110073282262</v>
      </c>
      <c r="AO107" s="44">
        <f t="shared" ref="AO107:AO170" si="43">IF(O107/$O$4&gt;0.04045,((O107/$O$4+0.055)/1.055)^2.4,O107/$O$4/12.92)</f>
        <v>0.19461783044157577</v>
      </c>
      <c r="AP107" s="44">
        <f t="shared" si="36"/>
        <v>0.10238311331538143</v>
      </c>
      <c r="AQ107" s="44">
        <f t="shared" si="37"/>
        <v>0.13711779145891387</v>
      </c>
      <c r="AR107" s="44">
        <f t="shared" si="38"/>
        <v>0.18869890941427742</v>
      </c>
      <c r="AS107" s="44">
        <f t="shared" ref="AS107:AS170" si="44">IF(AP107&gt;0.008856,AP107^(1/3),(7.787*AP107)+(16/116))</f>
        <v>0.46781711953080402</v>
      </c>
      <c r="AT107" s="44">
        <f t="shared" si="39"/>
        <v>0.51566137601213002</v>
      </c>
      <c r="AU107" s="41">
        <f t="shared" si="40"/>
        <v>0.57357444917416922</v>
      </c>
      <c r="AV107" s="42"/>
    </row>
    <row r="108" spans="1:48" ht="19.5">
      <c r="A108" s="85"/>
      <c r="B108" s="97"/>
      <c r="C108" s="206"/>
      <c r="D108" s="77" t="s">
        <v>207</v>
      </c>
      <c r="E108" s="77">
        <v>100</v>
      </c>
      <c r="F108" s="77">
        <v>100</v>
      </c>
      <c r="G108" s="77">
        <v>40</v>
      </c>
      <c r="H108" s="77">
        <v>40</v>
      </c>
      <c r="I108" s="99" t="s">
        <v>208</v>
      </c>
      <c r="J108" s="319"/>
      <c r="K108" s="72"/>
      <c r="L108" s="326"/>
      <c r="M108" s="341">
        <v>47</v>
      </c>
      <c r="N108" s="78">
        <v>42</v>
      </c>
      <c r="O108" s="342">
        <v>90</v>
      </c>
      <c r="P108" s="35"/>
      <c r="Q108" s="349">
        <f t="shared" si="30"/>
        <v>3.8457175259317706</v>
      </c>
      <c r="R108" s="350">
        <f t="shared" si="31"/>
        <v>2.998451661818534</v>
      </c>
      <c r="S108" s="351">
        <f t="shared" si="32"/>
        <v>10.048927111110638</v>
      </c>
      <c r="T108" s="35"/>
      <c r="U108" s="358">
        <f t="shared" si="33"/>
        <v>20.037695097298965</v>
      </c>
      <c r="V108" s="359">
        <f t="shared" si="34"/>
        <v>16.317420494676966</v>
      </c>
      <c r="W108" s="360">
        <f t="shared" si="35"/>
        <v>-28.248303974958432</v>
      </c>
      <c r="X108" s="86"/>
      <c r="Y108" s="340"/>
      <c r="AL108" s="38"/>
      <c r="AM108" s="43">
        <f t="shared" si="41"/>
        <v>2.8426039504420797E-2</v>
      </c>
      <c r="AN108" s="44">
        <f t="shared" si="42"/>
        <v>2.3153366178110407E-2</v>
      </c>
      <c r="AO108" s="44">
        <f t="shared" si="43"/>
        <v>0.10224173308810132</v>
      </c>
      <c r="AP108" s="44">
        <f t="shared" si="36"/>
        <v>4.0461219459128332E-2</v>
      </c>
      <c r="AQ108" s="44">
        <f t="shared" si="37"/>
        <v>2.9984516618185339E-2</v>
      </c>
      <c r="AR108" s="44">
        <f t="shared" si="38"/>
        <v>9.2291056557136E-2</v>
      </c>
      <c r="AS108" s="44">
        <f t="shared" si="44"/>
        <v>0.34330462631089675</v>
      </c>
      <c r="AT108" s="44">
        <f t="shared" si="39"/>
        <v>0.31066978532154282</v>
      </c>
      <c r="AU108" s="41">
        <f t="shared" si="40"/>
        <v>0.45191130519633499</v>
      </c>
      <c r="AV108" s="42"/>
    </row>
    <row r="109" spans="1:48" ht="19.5">
      <c r="A109" s="85"/>
      <c r="B109" s="97"/>
      <c r="C109" s="207"/>
      <c r="D109" s="77" t="s">
        <v>209</v>
      </c>
      <c r="E109" s="77">
        <v>80</v>
      </c>
      <c r="F109" s="77">
        <v>40</v>
      </c>
      <c r="G109" s="77">
        <v>10</v>
      </c>
      <c r="H109" s="77">
        <v>20</v>
      </c>
      <c r="I109" s="99" t="s">
        <v>210</v>
      </c>
      <c r="J109" s="319"/>
      <c r="K109" s="72"/>
      <c r="L109" s="326"/>
      <c r="M109" s="341">
        <v>77</v>
      </c>
      <c r="N109" s="78">
        <v>102</v>
      </c>
      <c r="O109" s="342">
        <v>142</v>
      </c>
      <c r="P109" s="35"/>
      <c r="Q109" s="349">
        <f t="shared" si="30"/>
        <v>12.694423866547741</v>
      </c>
      <c r="R109" s="350">
        <f t="shared" si="31"/>
        <v>13.033516872405377</v>
      </c>
      <c r="S109" s="351">
        <f t="shared" si="32"/>
        <v>27.437837615687105</v>
      </c>
      <c r="T109" s="35"/>
      <c r="U109" s="358">
        <f t="shared" si="33"/>
        <v>42.813703625812174</v>
      </c>
      <c r="V109" s="359">
        <f t="shared" si="34"/>
        <v>2.0734409097712403</v>
      </c>
      <c r="W109" s="360">
        <f t="shared" si="35"/>
        <v>-24.923213562694201</v>
      </c>
      <c r="X109" s="86"/>
      <c r="Y109" s="340"/>
      <c r="AL109" s="38"/>
      <c r="AM109" s="43">
        <f t="shared" si="41"/>
        <v>7.4213568380149628E-2</v>
      </c>
      <c r="AN109" s="44">
        <f t="shared" si="42"/>
        <v>0.13286832155381798</v>
      </c>
      <c r="AO109" s="44">
        <f t="shared" si="43"/>
        <v>0.27049779101306581</v>
      </c>
      <c r="AP109" s="44">
        <f t="shared" si="36"/>
        <v>0.13355943761031638</v>
      </c>
      <c r="AQ109" s="44">
        <f t="shared" si="37"/>
        <v>0.13033516872405376</v>
      </c>
      <c r="AR109" s="44">
        <f t="shared" si="38"/>
        <v>0.2519937696030336</v>
      </c>
      <c r="AS109" s="44">
        <f t="shared" si="44"/>
        <v>0.51116156824895775</v>
      </c>
      <c r="AT109" s="44">
        <f t="shared" si="39"/>
        <v>0.50701468642941527</v>
      </c>
      <c r="AU109" s="41">
        <f t="shared" si="40"/>
        <v>0.63163075424288628</v>
      </c>
      <c r="AV109" s="42"/>
    </row>
    <row r="110" spans="1:48" ht="19.5">
      <c r="A110" s="85"/>
      <c r="B110" s="97"/>
      <c r="C110" s="208"/>
      <c r="D110" s="77" t="s">
        <v>211</v>
      </c>
      <c r="E110" s="77">
        <v>70</v>
      </c>
      <c r="F110" s="77">
        <v>20</v>
      </c>
      <c r="G110" s="77">
        <v>10</v>
      </c>
      <c r="H110" s="77">
        <v>20</v>
      </c>
      <c r="I110" s="99" t="s">
        <v>212</v>
      </c>
      <c r="J110" s="319"/>
      <c r="K110" s="72"/>
      <c r="L110" s="326"/>
      <c r="M110" s="341">
        <v>106</v>
      </c>
      <c r="N110" s="78">
        <v>147</v>
      </c>
      <c r="O110" s="342">
        <v>176</v>
      </c>
      <c r="P110" s="35"/>
      <c r="Q110" s="349">
        <f t="shared" si="30"/>
        <v>24.214049708615601</v>
      </c>
      <c r="R110" s="350">
        <f t="shared" si="31"/>
        <v>27.066197418574156</v>
      </c>
      <c r="S110" s="351">
        <f t="shared" si="32"/>
        <v>45.022377212990961</v>
      </c>
      <c r="T110" s="35"/>
      <c r="U110" s="358">
        <f t="shared" si="33"/>
        <v>59.035550130728581</v>
      </c>
      <c r="V110" s="359">
        <f t="shared" si="34"/>
        <v>-6.4628542302277996</v>
      </c>
      <c r="W110" s="360">
        <f t="shared" si="35"/>
        <v>-19.628307614838647</v>
      </c>
      <c r="X110" s="86"/>
      <c r="Y110" s="340"/>
      <c r="AL110" s="38"/>
      <c r="AM110" s="43">
        <f t="shared" si="41"/>
        <v>0.14412847085805777</v>
      </c>
      <c r="AN110" s="44">
        <f t="shared" si="42"/>
        <v>0.29177064981753581</v>
      </c>
      <c r="AO110" s="44">
        <f t="shared" si="43"/>
        <v>0.43415363617474889</v>
      </c>
      <c r="AP110" s="44">
        <f t="shared" si="36"/>
        <v>0.25475869526250805</v>
      </c>
      <c r="AQ110" s="44">
        <f t="shared" si="37"/>
        <v>0.27066197418574156</v>
      </c>
      <c r="AR110" s="44">
        <f t="shared" si="38"/>
        <v>0.41349317352562809</v>
      </c>
      <c r="AS110" s="44">
        <f t="shared" si="44"/>
        <v>0.63393248232168731</v>
      </c>
      <c r="AT110" s="44">
        <f t="shared" si="39"/>
        <v>0.64685819078214291</v>
      </c>
      <c r="AU110" s="41">
        <f t="shared" si="40"/>
        <v>0.74499972885633614</v>
      </c>
      <c r="AV110" s="42"/>
    </row>
    <row r="111" spans="1:48" ht="19.5">
      <c r="A111" s="85"/>
      <c r="B111" s="97"/>
      <c r="C111" s="209"/>
      <c r="D111" s="77" t="s">
        <v>213</v>
      </c>
      <c r="E111" s="77">
        <v>97</v>
      </c>
      <c r="F111" s="77">
        <v>48</v>
      </c>
      <c r="G111" s="77">
        <v>31</v>
      </c>
      <c r="H111" s="77">
        <v>15</v>
      </c>
      <c r="I111" s="99" t="s">
        <v>214</v>
      </c>
      <c r="J111" s="319"/>
      <c r="K111" s="72"/>
      <c r="L111" s="326"/>
      <c r="M111" s="341">
        <v>41</v>
      </c>
      <c r="N111" s="78">
        <v>100</v>
      </c>
      <c r="O111" s="342">
        <v>120</v>
      </c>
      <c r="P111" s="35"/>
      <c r="Q111" s="349">
        <f t="shared" si="30"/>
        <v>8.8617874012852837</v>
      </c>
      <c r="R111" s="350">
        <f t="shared" si="31"/>
        <v>10.941825671475813</v>
      </c>
      <c r="S111" s="351">
        <f t="shared" si="32"/>
        <v>19.414217155623586</v>
      </c>
      <c r="T111" s="35"/>
      <c r="U111" s="358">
        <f t="shared" si="33"/>
        <v>39.482316605644904</v>
      </c>
      <c r="V111" s="359">
        <f t="shared" si="34"/>
        <v>-12.423839646400342</v>
      </c>
      <c r="W111" s="360">
        <f t="shared" si="35"/>
        <v>-16.909260398417548</v>
      </c>
      <c r="X111" s="86"/>
      <c r="Y111" s="340"/>
      <c r="AL111" s="38"/>
      <c r="AM111" s="43">
        <f t="shared" si="41"/>
        <v>2.2173884793387392E-2</v>
      </c>
      <c r="AN111" s="44">
        <f t="shared" si="42"/>
        <v>0.12743768043564743</v>
      </c>
      <c r="AO111" s="44">
        <f t="shared" si="43"/>
        <v>0.18782077230067784</v>
      </c>
      <c r="AP111" s="44">
        <f t="shared" si="36"/>
        <v>9.3235845437365558E-2</v>
      </c>
      <c r="AQ111" s="44">
        <f t="shared" si="37"/>
        <v>0.10941825671475813</v>
      </c>
      <c r="AR111" s="44">
        <f t="shared" si="38"/>
        <v>0.17830347396401264</v>
      </c>
      <c r="AS111" s="44">
        <f t="shared" si="44"/>
        <v>0.45344815351448298</v>
      </c>
      <c r="AT111" s="44">
        <f t="shared" si="39"/>
        <v>0.47829583280728366</v>
      </c>
      <c r="AU111" s="41">
        <f t="shared" si="40"/>
        <v>0.5628421347993714</v>
      </c>
      <c r="AV111" s="42"/>
    </row>
    <row r="112" spans="1:48" ht="19.5">
      <c r="A112" s="85"/>
      <c r="B112" s="97"/>
      <c r="C112" s="210"/>
      <c r="D112" s="77" t="s">
        <v>215</v>
      </c>
      <c r="E112" s="77">
        <v>100</v>
      </c>
      <c r="F112" s="77">
        <v>80</v>
      </c>
      <c r="G112" s="77">
        <v>0</v>
      </c>
      <c r="H112" s="77">
        <v>50</v>
      </c>
      <c r="I112" s="99" t="s">
        <v>216</v>
      </c>
      <c r="J112" s="319"/>
      <c r="K112" s="72"/>
      <c r="L112" s="326"/>
      <c r="M112" s="341">
        <v>16</v>
      </c>
      <c r="N112" s="78">
        <v>44</v>
      </c>
      <c r="O112" s="342">
        <v>84</v>
      </c>
      <c r="P112" s="35"/>
      <c r="Q112" s="349">
        <f t="shared" si="30"/>
        <v>2.7146011815370885</v>
      </c>
      <c r="R112" s="350">
        <f t="shared" si="31"/>
        <v>2.5516165786238982</v>
      </c>
      <c r="S112" s="351">
        <f t="shared" si="32"/>
        <v>8.7369411704563795</v>
      </c>
      <c r="T112" s="35"/>
      <c r="U112" s="358">
        <f t="shared" si="33"/>
        <v>18.150452376543747</v>
      </c>
      <c r="V112" s="359">
        <f t="shared" si="34"/>
        <v>5.6358498454791572</v>
      </c>
      <c r="W112" s="360">
        <f t="shared" si="35"/>
        <v>-27.383945684517151</v>
      </c>
      <c r="X112" s="86"/>
      <c r="Y112" s="340"/>
      <c r="AL112" s="38"/>
      <c r="AM112" s="43">
        <f t="shared" si="41"/>
        <v>5.1815167023383868E-3</v>
      </c>
      <c r="AN112" s="44">
        <f t="shared" si="42"/>
        <v>2.5186859627361627E-2</v>
      </c>
      <c r="AO112" s="44">
        <f t="shared" si="43"/>
        <v>8.8655586285772928E-2</v>
      </c>
      <c r="AP112" s="44">
        <f t="shared" si="36"/>
        <v>2.8560619288742293E-2</v>
      </c>
      <c r="AQ112" s="44">
        <f t="shared" si="37"/>
        <v>2.5516165786238984E-2</v>
      </c>
      <c r="AR112" s="44">
        <f t="shared" si="38"/>
        <v>8.0241554424991784E-2</v>
      </c>
      <c r="AS112" s="44">
        <f t="shared" si="44"/>
        <v>0.30567215121288716</v>
      </c>
      <c r="AT112" s="44">
        <f t="shared" si="39"/>
        <v>0.29440045152192884</v>
      </c>
      <c r="AU112" s="41">
        <f t="shared" si="40"/>
        <v>0.4313201799445146</v>
      </c>
      <c r="AV112" s="42"/>
    </row>
    <row r="113" spans="1:48" ht="19.5">
      <c r="A113" s="85"/>
      <c r="B113" s="97"/>
      <c r="C113" s="211"/>
      <c r="D113" s="77" t="s">
        <v>217</v>
      </c>
      <c r="E113" s="77">
        <v>80</v>
      </c>
      <c r="F113" s="77">
        <v>20</v>
      </c>
      <c r="G113" s="77">
        <v>60</v>
      </c>
      <c r="H113" s="77">
        <v>20</v>
      </c>
      <c r="I113" s="99" t="s">
        <v>218</v>
      </c>
      <c r="J113" s="319"/>
      <c r="K113" s="72"/>
      <c r="L113" s="326"/>
      <c r="M113" s="341">
        <v>50</v>
      </c>
      <c r="N113" s="78">
        <v>118</v>
      </c>
      <c r="O113" s="342">
        <v>98</v>
      </c>
      <c r="P113" s="35"/>
      <c r="Q113" s="349">
        <f t="shared" si="30"/>
        <v>9.9984306170503103</v>
      </c>
      <c r="R113" s="350">
        <f t="shared" si="31"/>
        <v>14.516818347379953</v>
      </c>
      <c r="S113" s="351">
        <f t="shared" si="32"/>
        <v>13.830327435712904</v>
      </c>
      <c r="T113" s="35"/>
      <c r="U113" s="358">
        <f t="shared" si="33"/>
        <v>44.965171994679217</v>
      </c>
      <c r="V113" s="359">
        <f t="shared" si="34"/>
        <v>-26.750584525676636</v>
      </c>
      <c r="W113" s="360">
        <f t="shared" si="35"/>
        <v>4.5765534222350635</v>
      </c>
      <c r="X113" s="86"/>
      <c r="Y113" s="340"/>
      <c r="AL113" s="38"/>
      <c r="AM113" s="43">
        <f t="shared" si="41"/>
        <v>3.1896033073011518E-2</v>
      </c>
      <c r="AN113" s="44">
        <f t="shared" si="42"/>
        <v>0.18116424424986022</v>
      </c>
      <c r="AO113" s="44">
        <f t="shared" si="43"/>
        <v>0.12213877222960189</v>
      </c>
      <c r="AP113" s="44">
        <f t="shared" si="36"/>
        <v>0.1051945944327576</v>
      </c>
      <c r="AQ113" s="44">
        <f t="shared" si="37"/>
        <v>0.14516818347379953</v>
      </c>
      <c r="AR113" s="44">
        <f t="shared" si="38"/>
        <v>0.12702008059764064</v>
      </c>
      <c r="AS113" s="44">
        <f t="shared" si="44"/>
        <v>0.47206065848898482</v>
      </c>
      <c r="AT113" s="44">
        <f t="shared" si="39"/>
        <v>0.52556182754033809</v>
      </c>
      <c r="AU113" s="41">
        <f t="shared" si="40"/>
        <v>0.50267906042916277</v>
      </c>
      <c r="AV113" s="42"/>
    </row>
    <row r="114" spans="1:48" ht="19.5">
      <c r="A114" s="85"/>
      <c r="B114" s="97"/>
      <c r="C114" s="212"/>
      <c r="D114" s="77" t="s">
        <v>219</v>
      </c>
      <c r="E114" s="77">
        <v>90</v>
      </c>
      <c r="F114" s="77">
        <v>30</v>
      </c>
      <c r="G114" s="77">
        <v>90</v>
      </c>
      <c r="H114" s="77">
        <v>10</v>
      </c>
      <c r="I114" s="99" t="s">
        <v>220</v>
      </c>
      <c r="J114" s="319"/>
      <c r="K114" s="72"/>
      <c r="L114" s="326"/>
      <c r="M114" s="341">
        <v>40</v>
      </c>
      <c r="N114" s="78">
        <v>113</v>
      </c>
      <c r="O114" s="342">
        <v>62</v>
      </c>
      <c r="P114" s="35"/>
      <c r="Q114" s="349">
        <f t="shared" si="30"/>
        <v>7.6497006905813736</v>
      </c>
      <c r="R114" s="350">
        <f t="shared" si="31"/>
        <v>12.609171282271245</v>
      </c>
      <c r="S114" s="351">
        <f t="shared" si="32"/>
        <v>6.5880603412514045</v>
      </c>
      <c r="T114" s="35"/>
      <c r="U114" s="358">
        <f t="shared" si="33"/>
        <v>42.168362388053168</v>
      </c>
      <c r="V114" s="359">
        <f t="shared" si="34"/>
        <v>-34.84921030338603</v>
      </c>
      <c r="W114" s="360">
        <f t="shared" si="35"/>
        <v>21.773497879605898</v>
      </c>
      <c r="X114" s="86"/>
      <c r="Y114" s="340"/>
      <c r="AL114" s="38"/>
      <c r="AM114" s="43">
        <f t="shared" si="41"/>
        <v>2.1219010376003551E-2</v>
      </c>
      <c r="AN114" s="44">
        <f t="shared" si="42"/>
        <v>0.16513219450166761</v>
      </c>
      <c r="AO114" s="44">
        <f t="shared" si="43"/>
        <v>4.8171824226889426E-2</v>
      </c>
      <c r="AP114" s="44">
        <f t="shared" si="36"/>
        <v>8.0483347087034557E-2</v>
      </c>
      <c r="AQ114" s="44">
        <f t="shared" si="37"/>
        <v>0.12609171282271245</v>
      </c>
      <c r="AR114" s="44">
        <f t="shared" si="38"/>
        <v>6.0505867226760879E-2</v>
      </c>
      <c r="AS114" s="44">
        <f t="shared" si="44"/>
        <v>0.43175297929023798</v>
      </c>
      <c r="AT114" s="44">
        <f t="shared" si="39"/>
        <v>0.50145139989701004</v>
      </c>
      <c r="AU114" s="41">
        <f t="shared" si="40"/>
        <v>0.39258391049898056</v>
      </c>
      <c r="AV114" s="42"/>
    </row>
    <row r="115" spans="1:48" ht="19.5">
      <c r="A115" s="85"/>
      <c r="B115" s="97"/>
      <c r="C115" s="213"/>
      <c r="D115" s="77" t="s">
        <v>221</v>
      </c>
      <c r="E115" s="77">
        <v>90</v>
      </c>
      <c r="F115" s="77">
        <v>40</v>
      </c>
      <c r="G115" s="77">
        <v>90</v>
      </c>
      <c r="H115" s="77">
        <v>10</v>
      </c>
      <c r="I115" s="99" t="s">
        <v>222</v>
      </c>
      <c r="J115" s="319"/>
      <c r="K115" s="72"/>
      <c r="L115" s="326"/>
      <c r="M115" s="341">
        <v>39</v>
      </c>
      <c r="N115" s="78">
        <v>98</v>
      </c>
      <c r="O115" s="342">
        <v>53</v>
      </c>
      <c r="P115" s="35"/>
      <c r="Q115" s="349">
        <f t="shared" si="30"/>
        <v>5.8469865688810261</v>
      </c>
      <c r="R115" s="350">
        <f t="shared" si="31"/>
        <v>9.4237413338432034</v>
      </c>
      <c r="S115" s="351">
        <f t="shared" si="32"/>
        <v>4.8789560705468755</v>
      </c>
      <c r="T115" s="35"/>
      <c r="U115" s="358">
        <f t="shared" si="33"/>
        <v>36.787663738035953</v>
      </c>
      <c r="V115" s="359">
        <f t="shared" si="34"/>
        <v>-30.153902677068412</v>
      </c>
      <c r="W115" s="360">
        <f t="shared" si="35"/>
        <v>19.976050874086436</v>
      </c>
      <c r="X115" s="86"/>
      <c r="Y115" s="340"/>
      <c r="AL115" s="38"/>
      <c r="AM115" s="43">
        <f t="shared" si="41"/>
        <v>2.0288563056652397E-2</v>
      </c>
      <c r="AN115" s="44">
        <f t="shared" si="42"/>
        <v>0.12213877222960189</v>
      </c>
      <c r="AO115" s="44">
        <f t="shared" si="43"/>
        <v>3.5601314875020329E-2</v>
      </c>
      <c r="AP115" s="44">
        <f t="shared" si="36"/>
        <v>6.1516792417235962E-2</v>
      </c>
      <c r="AQ115" s="44">
        <f t="shared" si="37"/>
        <v>9.4237413338432038E-2</v>
      </c>
      <c r="AR115" s="44">
        <f t="shared" si="38"/>
        <v>4.4809162776070423E-2</v>
      </c>
      <c r="AS115" s="44">
        <f t="shared" si="44"/>
        <v>0.39475826135306968</v>
      </c>
      <c r="AT115" s="44">
        <f t="shared" si="39"/>
        <v>0.45506606670720651</v>
      </c>
      <c r="AU115" s="41">
        <f t="shared" si="40"/>
        <v>0.35518581233677432</v>
      </c>
      <c r="AV115" s="42"/>
    </row>
    <row r="116" spans="1:48" ht="19.5">
      <c r="A116" s="85"/>
      <c r="B116" s="97"/>
      <c r="C116" s="214"/>
      <c r="D116" s="77" t="s">
        <v>223</v>
      </c>
      <c r="E116" s="77">
        <v>80</v>
      </c>
      <c r="F116" s="77">
        <v>50</v>
      </c>
      <c r="G116" s="77">
        <v>80</v>
      </c>
      <c r="H116" s="77">
        <v>20</v>
      </c>
      <c r="I116" s="99" t="s">
        <v>224</v>
      </c>
      <c r="J116" s="319"/>
      <c r="K116" s="72"/>
      <c r="L116" s="326"/>
      <c r="M116" s="341">
        <v>75</v>
      </c>
      <c r="N116" s="78">
        <v>87</v>
      </c>
      <c r="O116" s="342">
        <v>62</v>
      </c>
      <c r="P116" s="35"/>
      <c r="Q116" s="349">
        <f t="shared" si="30"/>
        <v>7.1793467805462647</v>
      </c>
      <c r="R116" s="350">
        <f t="shared" si="31"/>
        <v>8.6600462188743634</v>
      </c>
      <c r="S116" s="351">
        <f t="shared" si="32"/>
        <v>5.8505918797013683</v>
      </c>
      <c r="T116" s="35"/>
      <c r="U116" s="358">
        <f t="shared" si="33"/>
        <v>35.321348496926042</v>
      </c>
      <c r="V116" s="359">
        <f t="shared" si="34"/>
        <v>-9.8546346513725407</v>
      </c>
      <c r="W116" s="360">
        <f t="shared" si="35"/>
        <v>13.014697669284503</v>
      </c>
      <c r="X116" s="86"/>
      <c r="Y116" s="340"/>
      <c r="AL116" s="38"/>
      <c r="AM116" s="43">
        <f t="shared" si="41"/>
        <v>7.0360095696595876E-2</v>
      </c>
      <c r="AN116" s="44">
        <f t="shared" si="42"/>
        <v>9.5307466630964677E-2</v>
      </c>
      <c r="AO116" s="44">
        <f t="shared" si="43"/>
        <v>4.8171824226889426E-2</v>
      </c>
      <c r="AP116" s="44">
        <f t="shared" si="36"/>
        <v>7.5534701574444904E-2</v>
      </c>
      <c r="AQ116" s="44">
        <f t="shared" si="37"/>
        <v>8.6600462188743635E-2</v>
      </c>
      <c r="AR116" s="44">
        <f t="shared" si="38"/>
        <v>5.373283138507727E-2</v>
      </c>
      <c r="AS116" s="44">
        <f t="shared" si="44"/>
        <v>0.42271614877420355</v>
      </c>
      <c r="AT116" s="44">
        <f t="shared" si="39"/>
        <v>0.44242541807694863</v>
      </c>
      <c r="AU116" s="41">
        <f t="shared" si="40"/>
        <v>0.37735192973052611</v>
      </c>
      <c r="AV116" s="42"/>
    </row>
    <row r="117" spans="1:48" ht="19.5">
      <c r="A117" s="85"/>
      <c r="B117" s="97"/>
      <c r="C117" s="215"/>
      <c r="D117" s="77" t="s">
        <v>225</v>
      </c>
      <c r="E117" s="77">
        <v>100</v>
      </c>
      <c r="F117" s="77">
        <v>50</v>
      </c>
      <c r="G117" s="77">
        <v>60</v>
      </c>
      <c r="H117" s="77">
        <v>40</v>
      </c>
      <c r="I117" s="99" t="s">
        <v>226</v>
      </c>
      <c r="J117" s="319"/>
      <c r="K117" s="72"/>
      <c r="L117" s="326"/>
      <c r="M117" s="341">
        <v>14</v>
      </c>
      <c r="N117" s="78">
        <v>66</v>
      </c>
      <c r="O117" s="342">
        <v>67</v>
      </c>
      <c r="P117" s="35"/>
      <c r="Q117" s="349">
        <f t="shared" si="30"/>
        <v>3.1424370005998217</v>
      </c>
      <c r="R117" s="350">
        <f t="shared" si="31"/>
        <v>4.3950391270369336</v>
      </c>
      <c r="S117" s="351">
        <f t="shared" si="32"/>
        <v>5.9928933575406038</v>
      </c>
      <c r="T117" s="35"/>
      <c r="U117" s="358">
        <f t="shared" si="33"/>
        <v>24.936644154112209</v>
      </c>
      <c r="V117" s="359">
        <f t="shared" si="34"/>
        <v>-15.974078463603547</v>
      </c>
      <c r="W117" s="360">
        <f t="shared" si="35"/>
        <v>-5.4969482567469585</v>
      </c>
      <c r="X117" s="86"/>
      <c r="Y117" s="340"/>
      <c r="AL117" s="38"/>
      <c r="AM117" s="43">
        <f t="shared" si="41"/>
        <v>4.3914420374102934E-3</v>
      </c>
      <c r="AN117" s="44">
        <f t="shared" si="42"/>
        <v>5.4480276442442369E-2</v>
      </c>
      <c r="AO117" s="44">
        <f t="shared" si="43"/>
        <v>5.6128490049600098E-2</v>
      </c>
      <c r="AP117" s="44">
        <f t="shared" si="36"/>
        <v>3.3061927263352046E-2</v>
      </c>
      <c r="AQ117" s="44">
        <f t="shared" si="37"/>
        <v>4.3950391270369336E-2</v>
      </c>
      <c r="AR117" s="44">
        <f t="shared" si="38"/>
        <v>5.5039752372184857E-2</v>
      </c>
      <c r="AS117" s="44">
        <f t="shared" si="44"/>
        <v>0.32095394784962228</v>
      </c>
      <c r="AT117" s="44">
        <f t="shared" si="39"/>
        <v>0.35290210477682937</v>
      </c>
      <c r="AU117" s="41">
        <f t="shared" si="40"/>
        <v>0.38038684606056417</v>
      </c>
      <c r="AV117" s="42"/>
    </row>
    <row r="118" spans="1:48" ht="19.5">
      <c r="A118" s="85"/>
      <c r="B118" s="97"/>
      <c r="C118" s="216"/>
      <c r="D118" s="77" t="s">
        <v>227</v>
      </c>
      <c r="E118" s="77">
        <v>100</v>
      </c>
      <c r="F118" s="77">
        <v>60</v>
      </c>
      <c r="G118" s="77">
        <v>90</v>
      </c>
      <c r="H118" s="77">
        <v>20</v>
      </c>
      <c r="I118" s="99" t="s">
        <v>228</v>
      </c>
      <c r="J118" s="319"/>
      <c r="K118" s="72"/>
      <c r="L118" s="326"/>
      <c r="M118" s="341">
        <v>15</v>
      </c>
      <c r="N118" s="78">
        <v>67</v>
      </c>
      <c r="O118" s="342">
        <v>54</v>
      </c>
      <c r="P118" s="35"/>
      <c r="Q118" s="349">
        <f t="shared" si="30"/>
        <v>2.8700109454573646</v>
      </c>
      <c r="R118" s="350">
        <f t="shared" si="31"/>
        <v>4.3822094712428896</v>
      </c>
      <c r="S118" s="351">
        <f t="shared" si="32"/>
        <v>4.1846133822335307</v>
      </c>
      <c r="T118" s="35"/>
      <c r="U118" s="358">
        <f t="shared" si="33"/>
        <v>24.896772311260605</v>
      </c>
      <c r="V118" s="359">
        <f t="shared" si="34"/>
        <v>-20.580467930952555</v>
      </c>
      <c r="W118" s="360">
        <f t="shared" si="35"/>
        <v>3.0182075477669157</v>
      </c>
      <c r="X118" s="86"/>
      <c r="Y118" s="340"/>
      <c r="AL118" s="38"/>
      <c r="AM118" s="43">
        <f t="shared" si="41"/>
        <v>4.7769534806937283E-3</v>
      </c>
      <c r="AN118" s="44">
        <f t="shared" si="42"/>
        <v>5.6128490049600098E-2</v>
      </c>
      <c r="AO118" s="44">
        <f t="shared" si="43"/>
        <v>3.6889450401100039E-2</v>
      </c>
      <c r="AP118" s="44">
        <f t="shared" si="36"/>
        <v>3.0195702604578416E-2</v>
      </c>
      <c r="AQ118" s="44">
        <f t="shared" si="37"/>
        <v>4.38220947124289E-2</v>
      </c>
      <c r="AR118" s="44">
        <f t="shared" si="38"/>
        <v>3.843220137425981E-2</v>
      </c>
      <c r="AS118" s="44">
        <f t="shared" si="44"/>
        <v>0.31139744613172077</v>
      </c>
      <c r="AT118" s="44">
        <f t="shared" si="39"/>
        <v>0.35255838199362588</v>
      </c>
      <c r="AU118" s="41">
        <f t="shared" si="40"/>
        <v>0.3374673442547913</v>
      </c>
      <c r="AV118" s="42"/>
    </row>
    <row r="119" spans="1:48" ht="19.5">
      <c r="A119" s="85"/>
      <c r="B119" s="97"/>
      <c r="C119" s="217"/>
      <c r="D119" s="77" t="s">
        <v>229</v>
      </c>
      <c r="E119" s="77">
        <v>90</v>
      </c>
      <c r="F119" s="77">
        <v>80</v>
      </c>
      <c r="G119" s="77">
        <v>90</v>
      </c>
      <c r="H119" s="77">
        <v>20</v>
      </c>
      <c r="I119" s="99" t="s">
        <v>230</v>
      </c>
      <c r="J119" s="319"/>
      <c r="K119" s="72"/>
      <c r="L119" s="326"/>
      <c r="M119" s="341">
        <v>64</v>
      </c>
      <c r="N119" s="78">
        <v>67</v>
      </c>
      <c r="O119" s="342">
        <v>59</v>
      </c>
      <c r="P119" s="35"/>
      <c r="Q119" s="349">
        <f t="shared" si="30"/>
        <v>4.9109245456076138</v>
      </c>
      <c r="R119" s="350">
        <f t="shared" si="31"/>
        <v>5.4200652046149065</v>
      </c>
      <c r="S119" s="351">
        <f t="shared" si="32"/>
        <v>4.925016186928465</v>
      </c>
      <c r="T119" s="35"/>
      <c r="U119" s="358">
        <f t="shared" si="33"/>
        <v>27.899491828812309</v>
      </c>
      <c r="V119" s="359">
        <f t="shared" si="34"/>
        <v>-2.9939585062976337</v>
      </c>
      <c r="W119" s="360">
        <f t="shared" si="35"/>
        <v>4.4287726212142386</v>
      </c>
      <c r="X119" s="86"/>
      <c r="Y119" s="340"/>
      <c r="AL119" s="38"/>
      <c r="AM119" s="43">
        <f t="shared" si="41"/>
        <v>5.1269458374043231E-2</v>
      </c>
      <c r="AN119" s="44">
        <f t="shared" si="42"/>
        <v>5.6128490049600098E-2</v>
      </c>
      <c r="AO119" s="44">
        <f t="shared" si="43"/>
        <v>4.3735029256973472E-2</v>
      </c>
      <c r="AP119" s="44">
        <f t="shared" si="36"/>
        <v>5.1668380334020159E-2</v>
      </c>
      <c r="AQ119" s="44">
        <f t="shared" si="37"/>
        <v>5.4200652046149066E-2</v>
      </c>
      <c r="AR119" s="44">
        <f t="shared" si="38"/>
        <v>4.5232186722706624E-2</v>
      </c>
      <c r="AS119" s="44">
        <f t="shared" si="44"/>
        <v>0.37245597806337294</v>
      </c>
      <c r="AT119" s="44">
        <f t="shared" si="39"/>
        <v>0.37844389507596821</v>
      </c>
      <c r="AU119" s="41">
        <f t="shared" si="40"/>
        <v>0.35630003196989701</v>
      </c>
      <c r="AV119" s="42"/>
    </row>
    <row r="120" spans="1:48" ht="19.5">
      <c r="A120" s="85"/>
      <c r="B120" s="97"/>
      <c r="C120" s="218"/>
      <c r="D120" s="77" t="s">
        <v>231</v>
      </c>
      <c r="E120" s="77">
        <v>80</v>
      </c>
      <c r="F120" s="77">
        <v>50</v>
      </c>
      <c r="G120" s="77">
        <v>80</v>
      </c>
      <c r="H120" s="77">
        <v>60</v>
      </c>
      <c r="I120" s="99" t="s">
        <v>232</v>
      </c>
      <c r="J120" s="319"/>
      <c r="K120" s="72"/>
      <c r="L120" s="326"/>
      <c r="M120" s="341">
        <v>40</v>
      </c>
      <c r="N120" s="78">
        <v>52</v>
      </c>
      <c r="O120" s="342">
        <v>36</v>
      </c>
      <c r="P120" s="35"/>
      <c r="Q120" s="349">
        <f t="shared" si="30"/>
        <v>2.4215007579001933</v>
      </c>
      <c r="R120" s="350">
        <f t="shared" si="31"/>
        <v>3.0344740549569158</v>
      </c>
      <c r="S120" s="351">
        <f t="shared" si="32"/>
        <v>2.1271509613060857</v>
      </c>
      <c r="T120" s="35"/>
      <c r="U120" s="358">
        <f t="shared" si="33"/>
        <v>20.181435936286391</v>
      </c>
      <c r="V120" s="359">
        <f t="shared" si="34"/>
        <v>-8.8298287255839938</v>
      </c>
      <c r="W120" s="360">
        <f t="shared" si="35"/>
        <v>8.5164459046028878</v>
      </c>
      <c r="X120" s="86"/>
      <c r="Y120" s="340"/>
      <c r="AL120" s="38"/>
      <c r="AM120" s="43">
        <f t="shared" si="41"/>
        <v>2.1219010376003551E-2</v>
      </c>
      <c r="AN120" s="44">
        <f t="shared" si="42"/>
        <v>3.4339806808682156E-2</v>
      </c>
      <c r="AO120" s="44">
        <f t="shared" si="43"/>
        <v>1.7641954488384088E-2</v>
      </c>
      <c r="AP120" s="44">
        <f t="shared" si="36"/>
        <v>2.5476877312279118E-2</v>
      </c>
      <c r="AQ120" s="44">
        <f t="shared" si="37"/>
        <v>3.034474054956916E-2</v>
      </c>
      <c r="AR120" s="44">
        <f t="shared" si="38"/>
        <v>1.9536116393799638E-2</v>
      </c>
      <c r="AS120" s="44">
        <f t="shared" si="44"/>
        <v>0.29424927303405951</v>
      </c>
      <c r="AT120" s="44">
        <f t="shared" si="39"/>
        <v>0.3119089304852275</v>
      </c>
      <c r="AU120" s="41">
        <f t="shared" si="40"/>
        <v>0.26932670096221306</v>
      </c>
      <c r="AV120" s="42"/>
    </row>
    <row r="121" spans="1:48" ht="19.5">
      <c r="A121" s="85"/>
      <c r="B121" s="97"/>
      <c r="C121" s="219"/>
      <c r="D121" s="77" t="s">
        <v>233</v>
      </c>
      <c r="E121" s="77">
        <v>70</v>
      </c>
      <c r="F121" s="77">
        <v>50</v>
      </c>
      <c r="G121" s="77">
        <v>70</v>
      </c>
      <c r="H121" s="77">
        <v>80</v>
      </c>
      <c r="I121" s="99" t="s">
        <v>234</v>
      </c>
      <c r="J121" s="319"/>
      <c r="K121" s="72"/>
      <c r="L121" s="326"/>
      <c r="M121" s="341">
        <v>53</v>
      </c>
      <c r="N121" s="78">
        <v>56</v>
      </c>
      <c r="O121" s="342">
        <v>46</v>
      </c>
      <c r="P121" s="35"/>
      <c r="Q121" s="349">
        <f t="shared" si="30"/>
        <v>3.3755136930271061</v>
      </c>
      <c r="R121" s="350">
        <f t="shared" si="31"/>
        <v>3.7824875388689847</v>
      </c>
      <c r="S121" s="351">
        <f t="shared" si="32"/>
        <v>3.1369524125015138</v>
      </c>
      <c r="T121" s="35"/>
      <c r="U121" s="358">
        <f t="shared" si="33"/>
        <v>22.938913066817619</v>
      </c>
      <c r="V121" s="359">
        <f t="shared" si="34"/>
        <v>-3.4898463200753183</v>
      </c>
      <c r="W121" s="360">
        <f t="shared" si="35"/>
        <v>5.8239915977130519</v>
      </c>
      <c r="X121" s="86"/>
      <c r="Y121" s="340"/>
      <c r="AL121" s="38"/>
      <c r="AM121" s="43">
        <f t="shared" si="41"/>
        <v>3.5601314875020329E-2</v>
      </c>
      <c r="AN121" s="44">
        <f t="shared" si="42"/>
        <v>3.954623527673283E-2</v>
      </c>
      <c r="AO121" s="44">
        <f t="shared" si="43"/>
        <v>2.7320891639074901E-2</v>
      </c>
      <c r="AP121" s="44">
        <f t="shared" si="36"/>
        <v>3.5514152924627881E-2</v>
      </c>
      <c r="AQ121" s="44">
        <f t="shared" si="37"/>
        <v>3.7824875388689845E-2</v>
      </c>
      <c r="AR121" s="44">
        <f t="shared" si="38"/>
        <v>2.8810304753740381E-2</v>
      </c>
      <c r="AS121" s="44">
        <f t="shared" si="44"/>
        <v>0.32870059241862193</v>
      </c>
      <c r="AT121" s="44">
        <f t="shared" si="39"/>
        <v>0.33568028505877257</v>
      </c>
      <c r="AU121" s="41">
        <f t="shared" si="40"/>
        <v>0.30656032707020731</v>
      </c>
      <c r="AV121" s="42"/>
    </row>
    <row r="122" spans="1:48" ht="19.5">
      <c r="A122" s="85"/>
      <c r="B122" s="97"/>
      <c r="C122" s="220"/>
      <c r="D122" s="77" t="s">
        <v>235</v>
      </c>
      <c r="E122" s="77">
        <v>90</v>
      </c>
      <c r="F122" s="77">
        <v>50</v>
      </c>
      <c r="G122" s="77">
        <v>90</v>
      </c>
      <c r="H122" s="77">
        <v>60</v>
      </c>
      <c r="I122" s="99" t="s">
        <v>236</v>
      </c>
      <c r="J122" s="319"/>
      <c r="K122" s="72"/>
      <c r="L122" s="326"/>
      <c r="M122" s="341">
        <v>38</v>
      </c>
      <c r="N122" s="78">
        <v>57</v>
      </c>
      <c r="O122" s="342">
        <v>47</v>
      </c>
      <c r="P122" s="35"/>
      <c r="Q122" s="349">
        <f t="shared" si="30"/>
        <v>2.7755460203078948</v>
      </c>
      <c r="R122" s="350">
        <f t="shared" si="31"/>
        <v>3.5435598819445118</v>
      </c>
      <c r="S122" s="351">
        <f t="shared" si="32"/>
        <v>3.2270121586717728</v>
      </c>
      <c r="T122" s="35"/>
      <c r="U122" s="358">
        <f t="shared" si="33"/>
        <v>22.101135132162852</v>
      </c>
      <c r="V122" s="359">
        <f t="shared" si="34"/>
        <v>-10.257647758947607</v>
      </c>
      <c r="W122" s="360">
        <f t="shared" si="35"/>
        <v>3.7983315857353928</v>
      </c>
      <c r="X122" s="86"/>
      <c r="Y122" s="340"/>
      <c r="AL122" s="38"/>
      <c r="AM122" s="43">
        <f t="shared" si="41"/>
        <v>1.9382360956935723E-2</v>
      </c>
      <c r="AN122" s="44">
        <f t="shared" si="42"/>
        <v>4.0915196906853191E-2</v>
      </c>
      <c r="AO122" s="44">
        <f t="shared" si="43"/>
        <v>2.8426039504420797E-2</v>
      </c>
      <c r="AP122" s="44">
        <f t="shared" si="36"/>
        <v>2.9201826678463234E-2</v>
      </c>
      <c r="AQ122" s="44">
        <f t="shared" si="37"/>
        <v>3.5435598819445115E-2</v>
      </c>
      <c r="AR122" s="44">
        <f t="shared" si="38"/>
        <v>2.9637428787522138E-2</v>
      </c>
      <c r="AS122" s="44">
        <f t="shared" si="44"/>
        <v>0.3079427659662673</v>
      </c>
      <c r="AT122" s="44">
        <f t="shared" si="39"/>
        <v>0.32845806148416251</v>
      </c>
      <c r="AU122" s="41">
        <f t="shared" si="40"/>
        <v>0.30946640355548555</v>
      </c>
      <c r="AV122" s="42"/>
    </row>
    <row r="123" spans="1:48" ht="19.5">
      <c r="A123" s="85"/>
      <c r="B123" s="97"/>
      <c r="C123" s="221"/>
      <c r="D123" s="77" t="s">
        <v>237</v>
      </c>
      <c r="E123" s="77">
        <v>70</v>
      </c>
      <c r="F123" s="77">
        <v>10</v>
      </c>
      <c r="G123" s="77">
        <v>80</v>
      </c>
      <c r="H123" s="77">
        <v>40</v>
      </c>
      <c r="I123" s="99" t="s">
        <v>238</v>
      </c>
      <c r="J123" s="319"/>
      <c r="K123" s="72"/>
      <c r="L123" s="326"/>
      <c r="M123" s="341">
        <v>62</v>
      </c>
      <c r="N123" s="78">
        <v>117</v>
      </c>
      <c r="O123" s="342">
        <v>59</v>
      </c>
      <c r="P123" s="35"/>
      <c r="Q123" s="349">
        <f t="shared" si="30"/>
        <v>9.137313064779871</v>
      </c>
      <c r="R123" s="350">
        <f t="shared" si="31"/>
        <v>14.062479405448174</v>
      </c>
      <c r="S123" s="351">
        <f t="shared" si="32"/>
        <v>6.3704160701580843</v>
      </c>
      <c r="T123" s="35"/>
      <c r="U123" s="358">
        <f t="shared" si="33"/>
        <v>44.322401421061421</v>
      </c>
      <c r="V123" s="359">
        <f t="shared" si="34"/>
        <v>-30.960488763994544</v>
      </c>
      <c r="W123" s="360">
        <f t="shared" si="35"/>
        <v>26.361689555743027</v>
      </c>
      <c r="X123" s="86"/>
      <c r="Y123" s="340"/>
      <c r="AL123" s="38"/>
      <c r="AM123" s="43">
        <f t="shared" si="41"/>
        <v>4.8171824226889426E-2</v>
      </c>
      <c r="AN123" s="44">
        <f t="shared" si="42"/>
        <v>0.17788841598362914</v>
      </c>
      <c r="AO123" s="44">
        <f t="shared" si="43"/>
        <v>4.3735029256973472E-2</v>
      </c>
      <c r="AP123" s="44">
        <f t="shared" si="36"/>
        <v>9.6134681418454784E-2</v>
      </c>
      <c r="AQ123" s="44">
        <f t="shared" si="37"/>
        <v>0.14062479405448175</v>
      </c>
      <c r="AR123" s="44">
        <f t="shared" si="38"/>
        <v>5.8506985205753738E-2</v>
      </c>
      <c r="AS123" s="44">
        <f t="shared" si="44"/>
        <v>0.45809972437771285</v>
      </c>
      <c r="AT123" s="44">
        <f t="shared" si="39"/>
        <v>0.52002070190570193</v>
      </c>
      <c r="AU123" s="41">
        <f t="shared" si="40"/>
        <v>0.38821225412698679</v>
      </c>
      <c r="AV123" s="42"/>
    </row>
    <row r="124" spans="1:48" ht="19.5">
      <c r="A124" s="85"/>
      <c r="B124" s="97"/>
      <c r="C124" s="222"/>
      <c r="D124" s="77" t="s">
        <v>239</v>
      </c>
      <c r="E124" s="77">
        <v>70</v>
      </c>
      <c r="F124" s="77">
        <v>30</v>
      </c>
      <c r="G124" s="77">
        <v>70</v>
      </c>
      <c r="H124" s="77">
        <v>5</v>
      </c>
      <c r="I124" s="99" t="s">
        <v>240</v>
      </c>
      <c r="J124" s="319"/>
      <c r="K124" s="72"/>
      <c r="L124" s="326"/>
      <c r="M124" s="341">
        <v>102</v>
      </c>
      <c r="N124" s="78">
        <v>130</v>
      </c>
      <c r="O124" s="342">
        <v>91</v>
      </c>
      <c r="P124" s="35"/>
      <c r="Q124" s="349">
        <f t="shared" si="30"/>
        <v>15.350448872372956</v>
      </c>
      <c r="R124" s="350">
        <f t="shared" si="31"/>
        <v>19.545375038670088</v>
      </c>
      <c r="S124" s="351">
        <f t="shared" si="32"/>
        <v>12.861109924674677</v>
      </c>
      <c r="T124" s="35"/>
      <c r="U124" s="358">
        <f t="shared" si="33"/>
        <v>51.319258741210064</v>
      </c>
      <c r="V124" s="359">
        <f t="shared" si="34"/>
        <v>-17.879719647283576</v>
      </c>
      <c r="W124" s="360">
        <f t="shared" si="35"/>
        <v>17.93746436523843</v>
      </c>
      <c r="X124" s="86"/>
      <c r="Y124" s="340"/>
      <c r="AL124" s="38"/>
      <c r="AM124" s="43">
        <f t="shared" si="41"/>
        <v>0.13286832155381798</v>
      </c>
      <c r="AN124" s="44">
        <f t="shared" si="42"/>
        <v>0.2232279573168085</v>
      </c>
      <c r="AO124" s="44">
        <f t="shared" si="43"/>
        <v>0.10461648409110418</v>
      </c>
      <c r="AP124" s="44">
        <f t="shared" si="36"/>
        <v>0.1615037704753749</v>
      </c>
      <c r="AQ124" s="44">
        <f t="shared" si="37"/>
        <v>0.19545375038670088</v>
      </c>
      <c r="AR124" s="44">
        <f t="shared" si="38"/>
        <v>0.11811862205004159</v>
      </c>
      <c r="AS124" s="44">
        <f t="shared" si="44"/>
        <v>0.54457899812965749</v>
      </c>
      <c r="AT124" s="44">
        <f t="shared" si="39"/>
        <v>0.58033843742422464</v>
      </c>
      <c r="AU124" s="41">
        <f t="shared" si="40"/>
        <v>0.49065111559803248</v>
      </c>
      <c r="AV124" s="42"/>
    </row>
    <row r="125" spans="1:48" ht="19.5">
      <c r="A125" s="85"/>
      <c r="B125" s="97"/>
      <c r="C125" s="223"/>
      <c r="D125" s="77" t="s">
        <v>241</v>
      </c>
      <c r="E125" s="77">
        <v>100</v>
      </c>
      <c r="F125" s="77">
        <v>80</v>
      </c>
      <c r="G125" s="77">
        <v>100</v>
      </c>
      <c r="H125" s="77">
        <v>20</v>
      </c>
      <c r="I125" s="99" t="s">
        <v>242</v>
      </c>
      <c r="J125" s="319"/>
      <c r="K125" s="72"/>
      <c r="L125" s="326"/>
      <c r="M125" s="341">
        <v>49</v>
      </c>
      <c r="N125" s="78">
        <v>64</v>
      </c>
      <c r="O125" s="342">
        <v>61</v>
      </c>
      <c r="P125" s="35"/>
      <c r="Q125" s="349">
        <f t="shared" si="30"/>
        <v>3.9423230593851293</v>
      </c>
      <c r="R125" s="350">
        <f t="shared" si="31"/>
        <v>4.6566814000272903</v>
      </c>
      <c r="S125" s="351">
        <f t="shared" si="32"/>
        <v>5.1059253465437262</v>
      </c>
      <c r="T125" s="35"/>
      <c r="U125" s="358">
        <f t="shared" si="33"/>
        <v>25.733374035339615</v>
      </c>
      <c r="V125" s="359">
        <f t="shared" si="34"/>
        <v>-6.8074713034448617</v>
      </c>
      <c r="W125" s="360">
        <f t="shared" si="35"/>
        <v>-0.16796688596558695</v>
      </c>
      <c r="X125" s="86"/>
      <c r="Y125" s="340"/>
      <c r="AL125" s="38"/>
      <c r="AM125" s="43">
        <f t="shared" si="41"/>
        <v>3.0713443732993638E-2</v>
      </c>
      <c r="AN125" s="44">
        <f t="shared" si="42"/>
        <v>5.1269458374043231E-2</v>
      </c>
      <c r="AO125" s="44">
        <f t="shared" si="43"/>
        <v>4.6665086336880102E-2</v>
      </c>
      <c r="AP125" s="44">
        <f t="shared" si="36"/>
        <v>4.1477616961978069E-2</v>
      </c>
      <c r="AQ125" s="44">
        <f t="shared" si="37"/>
        <v>4.6566814000272905E-2</v>
      </c>
      <c r="AR125" s="44">
        <f t="shared" si="38"/>
        <v>4.6893687228894559E-2</v>
      </c>
      <c r="AS125" s="44">
        <f t="shared" si="44"/>
        <v>0.34615552321500354</v>
      </c>
      <c r="AT125" s="44">
        <f t="shared" si="39"/>
        <v>0.35977046582189326</v>
      </c>
      <c r="AU125" s="41">
        <f t="shared" si="40"/>
        <v>0.36061030025172119</v>
      </c>
      <c r="AV125" s="42"/>
    </row>
    <row r="126" spans="1:48" ht="19.5">
      <c r="A126" s="85"/>
      <c r="B126" s="97"/>
      <c r="C126" s="224"/>
      <c r="D126" s="77" t="s">
        <v>243</v>
      </c>
      <c r="E126" s="77">
        <v>40</v>
      </c>
      <c r="F126" s="77">
        <v>20</v>
      </c>
      <c r="G126" s="77">
        <v>60</v>
      </c>
      <c r="H126" s="77">
        <v>40</v>
      </c>
      <c r="I126" s="99" t="s">
        <v>244</v>
      </c>
      <c r="J126" s="319"/>
      <c r="K126" s="72"/>
      <c r="L126" s="326"/>
      <c r="M126" s="341">
        <v>121</v>
      </c>
      <c r="N126" s="78">
        <v>124</v>
      </c>
      <c r="O126" s="342">
        <v>90</v>
      </c>
      <c r="P126" s="35"/>
      <c r="Q126" s="349">
        <f t="shared" si="30"/>
        <v>16.938272314158105</v>
      </c>
      <c r="R126" s="350">
        <f t="shared" si="31"/>
        <v>19.218436359340593</v>
      </c>
      <c r="S126" s="351">
        <f t="shared" si="32"/>
        <v>12.489646522942971</v>
      </c>
      <c r="T126" s="35"/>
      <c r="U126" s="358">
        <f t="shared" si="33"/>
        <v>50.941792796384817</v>
      </c>
      <c r="V126" s="359">
        <f t="shared" si="34"/>
        <v>-7.1706255473465426</v>
      </c>
      <c r="W126" s="360">
        <f t="shared" si="35"/>
        <v>18.240660330294777</v>
      </c>
      <c r="X126" s="86"/>
      <c r="Y126" s="340"/>
      <c r="AL126" s="38"/>
      <c r="AM126" s="43">
        <f t="shared" si="41"/>
        <v>0.19120168274079138</v>
      </c>
      <c r="AN126" s="44">
        <f t="shared" si="42"/>
        <v>0.20155625379439707</v>
      </c>
      <c r="AO126" s="44">
        <f t="shared" si="43"/>
        <v>0.10224173308810132</v>
      </c>
      <c r="AP126" s="44">
        <f t="shared" si="36"/>
        <v>0.1782094365330637</v>
      </c>
      <c r="AQ126" s="44">
        <f t="shared" si="37"/>
        <v>0.19218436359340593</v>
      </c>
      <c r="AR126" s="44">
        <f t="shared" si="38"/>
        <v>0.11470703895872608</v>
      </c>
      <c r="AS126" s="44">
        <f t="shared" si="44"/>
        <v>0.56274316956379677</v>
      </c>
      <c r="AT126" s="44">
        <f t="shared" si="39"/>
        <v>0.57708442065848986</v>
      </c>
      <c r="AU126" s="41">
        <f t="shared" si="40"/>
        <v>0.48588111900701597</v>
      </c>
      <c r="AV126" s="42"/>
    </row>
    <row r="127" spans="1:48" ht="19.5">
      <c r="A127" s="85"/>
      <c r="B127" s="97"/>
      <c r="C127" s="225"/>
      <c r="D127" s="77" t="s">
        <v>245</v>
      </c>
      <c r="E127" s="77">
        <v>80</v>
      </c>
      <c r="F127" s="77">
        <v>50</v>
      </c>
      <c r="G127" s="77">
        <v>90</v>
      </c>
      <c r="H127" s="77">
        <v>60</v>
      </c>
      <c r="I127" s="99" t="s">
        <v>246</v>
      </c>
      <c r="J127" s="319"/>
      <c r="K127" s="72"/>
      <c r="L127" s="326"/>
      <c r="M127" s="341">
        <v>68</v>
      </c>
      <c r="N127" s="78">
        <v>67</v>
      </c>
      <c r="O127" s="342">
        <v>55</v>
      </c>
      <c r="P127" s="35"/>
      <c r="Q127" s="349">
        <f t="shared" si="30"/>
        <v>5.0806396525493156</v>
      </c>
      <c r="R127" s="350">
        <f t="shared" si="31"/>
        <v>5.5190886171278892</v>
      </c>
      <c r="S127" s="351">
        <f t="shared" si="32"/>
        <v>4.411941601797678</v>
      </c>
      <c r="T127" s="35"/>
      <c r="U127" s="358">
        <f t="shared" si="33"/>
        <v>28.165224768100799</v>
      </c>
      <c r="V127" s="359">
        <f t="shared" si="34"/>
        <v>-2.0183428578252336</v>
      </c>
      <c r="W127" s="360">
        <f t="shared" si="35"/>
        <v>7.4527680700199657</v>
      </c>
      <c r="X127" s="86"/>
      <c r="Y127" s="340"/>
      <c r="AL127" s="38"/>
      <c r="AM127" s="43">
        <f t="shared" si="41"/>
        <v>5.7805430191067216E-2</v>
      </c>
      <c r="AN127" s="44">
        <f t="shared" si="42"/>
        <v>5.6128490049600098E-2</v>
      </c>
      <c r="AO127" s="44">
        <f t="shared" si="43"/>
        <v>3.8204371595346502E-2</v>
      </c>
      <c r="AP127" s="44">
        <f t="shared" si="36"/>
        <v>5.3453971746076315E-2</v>
      </c>
      <c r="AQ127" s="44">
        <f t="shared" si="37"/>
        <v>5.5190886171278895E-2</v>
      </c>
      <c r="AR127" s="44">
        <f t="shared" si="38"/>
        <v>4.0520022425885385E-2</v>
      </c>
      <c r="AS127" s="44">
        <f t="shared" si="44"/>
        <v>0.37669801056108054</v>
      </c>
      <c r="AT127" s="44">
        <f t="shared" si="39"/>
        <v>0.38073469627673101</v>
      </c>
      <c r="AU127" s="41">
        <f t="shared" si="40"/>
        <v>0.34347085592663118</v>
      </c>
      <c r="AV127" s="42"/>
    </row>
    <row r="128" spans="1:48" ht="19.5">
      <c r="A128" s="85"/>
      <c r="B128" s="97"/>
      <c r="C128" s="226"/>
      <c r="D128" s="77" t="s">
        <v>247</v>
      </c>
      <c r="E128" s="77">
        <v>80</v>
      </c>
      <c r="F128" s="77">
        <v>60</v>
      </c>
      <c r="G128" s="77">
        <v>70</v>
      </c>
      <c r="H128" s="77">
        <v>40</v>
      </c>
      <c r="I128" s="99" t="s">
        <v>248</v>
      </c>
      <c r="J128" s="319"/>
      <c r="K128" s="72"/>
      <c r="L128" s="326"/>
      <c r="M128" s="341">
        <v>61</v>
      </c>
      <c r="N128" s="78">
        <v>64</v>
      </c>
      <c r="O128" s="342">
        <v>58</v>
      </c>
      <c r="P128" s="35"/>
      <c r="Q128" s="349">
        <f t="shared" si="30"/>
        <v>4.5215849536943358</v>
      </c>
      <c r="R128" s="350">
        <f t="shared" si="31"/>
        <v>4.9643797831158887</v>
      </c>
      <c r="S128" s="351">
        <f t="shared" si="32"/>
        <v>4.7228951399567336</v>
      </c>
      <c r="T128" s="35"/>
      <c r="U128" s="358">
        <f t="shared" si="33"/>
        <v>26.633041999072603</v>
      </c>
      <c r="V128" s="359">
        <f t="shared" si="34"/>
        <v>-2.5926335307229484</v>
      </c>
      <c r="W128" s="360">
        <f t="shared" si="35"/>
        <v>3.233715699797346</v>
      </c>
      <c r="X128" s="86"/>
      <c r="Y128" s="340"/>
      <c r="AL128" s="38"/>
      <c r="AM128" s="43">
        <f t="shared" si="41"/>
        <v>4.6665086336880102E-2</v>
      </c>
      <c r="AN128" s="44">
        <f t="shared" si="42"/>
        <v>5.1269458374043231E-2</v>
      </c>
      <c r="AO128" s="44">
        <f t="shared" si="43"/>
        <v>4.2311410620809675E-2</v>
      </c>
      <c r="AP128" s="44">
        <f t="shared" si="36"/>
        <v>4.7572095423257292E-2</v>
      </c>
      <c r="AQ128" s="44">
        <f t="shared" si="37"/>
        <v>4.9643797831158888E-2</v>
      </c>
      <c r="AR128" s="44">
        <f t="shared" si="38"/>
        <v>4.33758726335308E-2</v>
      </c>
      <c r="AS128" s="44">
        <f t="shared" si="44"/>
        <v>0.36234095706849034</v>
      </c>
      <c r="AT128" s="44">
        <f t="shared" si="39"/>
        <v>0.36752622412993624</v>
      </c>
      <c r="AU128" s="41">
        <f t="shared" si="40"/>
        <v>0.35135764563094951</v>
      </c>
      <c r="AV128" s="42"/>
    </row>
    <row r="129" spans="1:48" ht="19.5">
      <c r="A129" s="85"/>
      <c r="B129" s="97"/>
      <c r="C129" s="227"/>
      <c r="D129" s="77" t="s">
        <v>249</v>
      </c>
      <c r="E129" s="77">
        <v>100</v>
      </c>
      <c r="F129" s="77">
        <v>30</v>
      </c>
      <c r="G129" s="77">
        <v>80</v>
      </c>
      <c r="H129" s="77">
        <v>0</v>
      </c>
      <c r="I129" s="99" t="s">
        <v>250</v>
      </c>
      <c r="J129" s="319"/>
      <c r="K129" s="72"/>
      <c r="L129" s="326"/>
      <c r="M129" s="341">
        <v>2</v>
      </c>
      <c r="N129" s="78">
        <v>106</v>
      </c>
      <c r="O129" s="342">
        <v>82</v>
      </c>
      <c r="P129" s="35"/>
      <c r="Q129" s="349">
        <f t="shared" si="30"/>
        <v>6.7020596418591394</v>
      </c>
      <c r="R129" s="350">
        <f t="shared" si="31"/>
        <v>10.930170450457542</v>
      </c>
      <c r="S129" s="351">
        <f t="shared" si="32"/>
        <v>9.7391418940558943</v>
      </c>
      <c r="T129" s="35"/>
      <c r="U129" s="358">
        <f t="shared" si="33"/>
        <v>39.462609705268768</v>
      </c>
      <c r="V129" s="359">
        <f t="shared" si="34"/>
        <v>-32.496438840377841</v>
      </c>
      <c r="W129" s="360">
        <f t="shared" si="35"/>
        <v>6.1813976234394996</v>
      </c>
      <c r="X129" s="86"/>
      <c r="Y129" s="340"/>
      <c r="AL129" s="38"/>
      <c r="AM129" s="43">
        <f t="shared" si="41"/>
        <v>6.0705396709767503E-4</v>
      </c>
      <c r="AN129" s="44">
        <f t="shared" si="42"/>
        <v>0.14412847085805777</v>
      </c>
      <c r="AO129" s="44">
        <f t="shared" si="43"/>
        <v>8.437621154414883E-2</v>
      </c>
      <c r="AP129" s="44">
        <f t="shared" si="36"/>
        <v>7.0513110796333808E-2</v>
      </c>
      <c r="AQ129" s="44">
        <f t="shared" si="37"/>
        <v>0.10930170450457542</v>
      </c>
      <c r="AR129" s="44">
        <f t="shared" si="38"/>
        <v>8.9445936409319124E-2</v>
      </c>
      <c r="AS129" s="44">
        <f t="shared" si="44"/>
        <v>0.41313306805431993</v>
      </c>
      <c r="AT129" s="44">
        <f t="shared" si="39"/>
        <v>0.47812594573507561</v>
      </c>
      <c r="AU129" s="41">
        <f t="shared" si="40"/>
        <v>0.44721895761787811</v>
      </c>
      <c r="AV129" s="42"/>
    </row>
    <row r="130" spans="1:48" ht="19.5">
      <c r="A130" s="85"/>
      <c r="B130" s="97"/>
      <c r="C130" s="228"/>
      <c r="D130" s="77" t="s">
        <v>251</v>
      </c>
      <c r="E130" s="77">
        <v>80</v>
      </c>
      <c r="F130" s="77">
        <v>20</v>
      </c>
      <c r="G130" s="77">
        <v>100</v>
      </c>
      <c r="H130" s="77">
        <v>10</v>
      </c>
      <c r="I130" s="99" t="s">
        <v>252</v>
      </c>
      <c r="J130" s="319"/>
      <c r="K130" s="72"/>
      <c r="L130" s="326"/>
      <c r="M130" s="341">
        <v>70</v>
      </c>
      <c r="N130" s="78">
        <v>134</v>
      </c>
      <c r="O130" s="342">
        <v>65</v>
      </c>
      <c r="P130" s="35"/>
      <c r="Q130" s="349">
        <f t="shared" si="30"/>
        <v>12.005019194807124</v>
      </c>
      <c r="R130" s="350">
        <f t="shared" si="31"/>
        <v>18.733939463525175</v>
      </c>
      <c r="S130" s="351">
        <f t="shared" si="32"/>
        <v>7.9843084640625772</v>
      </c>
      <c r="T130" s="35"/>
      <c r="U130" s="358">
        <f t="shared" si="33"/>
        <v>50.374463958925347</v>
      </c>
      <c r="V130" s="359">
        <f t="shared" si="34"/>
        <v>-35.229086256086731</v>
      </c>
      <c r="W130" s="360">
        <f t="shared" si="35"/>
        <v>30.726469983618987</v>
      </c>
      <c r="X130" s="86"/>
      <c r="Y130" s="340"/>
      <c r="AL130" s="38"/>
      <c r="AM130" s="43">
        <f t="shared" si="41"/>
        <v>6.1246054231617601E-2</v>
      </c>
      <c r="AN130" s="44">
        <f t="shared" si="42"/>
        <v>0.23839757381227103</v>
      </c>
      <c r="AO130" s="44">
        <f t="shared" si="43"/>
        <v>5.2860647023180267E-2</v>
      </c>
      <c r="AP130" s="44">
        <f t="shared" si="36"/>
        <v>0.12630613480496097</v>
      </c>
      <c r="AQ130" s="44">
        <f t="shared" si="37"/>
        <v>0.18733939463525176</v>
      </c>
      <c r="AR130" s="44">
        <f t="shared" si="38"/>
        <v>7.3329247578249837E-2</v>
      </c>
      <c r="AS130" s="44">
        <f t="shared" si="44"/>
        <v>0.50173548230614851</v>
      </c>
      <c r="AT130" s="44">
        <f t="shared" si="39"/>
        <v>0.57219365481832196</v>
      </c>
      <c r="AU130" s="41">
        <f t="shared" si="40"/>
        <v>0.41856130490022703</v>
      </c>
      <c r="AV130" s="42"/>
    </row>
    <row r="131" spans="1:48" ht="19.5">
      <c r="A131" s="85"/>
      <c r="B131" s="97"/>
      <c r="C131" s="229"/>
      <c r="D131" s="77" t="s">
        <v>253</v>
      </c>
      <c r="E131" s="77">
        <v>70</v>
      </c>
      <c r="F131" s="77">
        <v>0</v>
      </c>
      <c r="G131" s="77">
        <v>90</v>
      </c>
      <c r="H131" s="77">
        <v>0</v>
      </c>
      <c r="I131" s="99" t="s">
        <v>254</v>
      </c>
      <c r="J131" s="319"/>
      <c r="K131" s="72"/>
      <c r="L131" s="326"/>
      <c r="M131" s="341">
        <v>72</v>
      </c>
      <c r="N131" s="78">
        <v>164</v>
      </c>
      <c r="O131" s="342">
        <v>63</v>
      </c>
      <c r="P131" s="35"/>
      <c r="Q131" s="349">
        <f t="shared" si="30"/>
        <v>16.845149688184502</v>
      </c>
      <c r="R131" s="350">
        <f t="shared" si="31"/>
        <v>28.28751776380772</v>
      </c>
      <c r="S131" s="351">
        <f t="shared" si="32"/>
        <v>9.2748325527604596</v>
      </c>
      <c r="T131" s="35"/>
      <c r="U131" s="358">
        <f t="shared" si="33"/>
        <v>60.147608629059391</v>
      </c>
      <c r="V131" s="359">
        <f t="shared" si="34"/>
        <v>-47.367452256752038</v>
      </c>
      <c r="W131" s="360">
        <f t="shared" si="35"/>
        <v>43.289792933429126</v>
      </c>
      <c r="X131" s="86"/>
      <c r="Y131" s="340"/>
      <c r="AL131" s="38"/>
      <c r="AM131" s="43">
        <f t="shared" si="41"/>
        <v>6.48032666929058E-2</v>
      </c>
      <c r="AN131" s="44">
        <f t="shared" si="42"/>
        <v>0.37123768047414912</v>
      </c>
      <c r="AO131" s="44">
        <f t="shared" si="43"/>
        <v>4.9706565984127239E-2</v>
      </c>
      <c r="AP131" s="44">
        <f t="shared" si="36"/>
        <v>0.17722968308504744</v>
      </c>
      <c r="AQ131" s="44">
        <f t="shared" si="37"/>
        <v>0.28287517763807718</v>
      </c>
      <c r="AR131" s="44">
        <f t="shared" si="38"/>
        <v>8.5181640409985576E-2</v>
      </c>
      <c r="AS131" s="44">
        <f t="shared" si="44"/>
        <v>0.5617099974611458</v>
      </c>
      <c r="AT131" s="44">
        <f t="shared" si="39"/>
        <v>0.65644490197464989</v>
      </c>
      <c r="AU131" s="41">
        <f t="shared" si="40"/>
        <v>0.43999593730750425</v>
      </c>
      <c r="AV131" s="42"/>
    </row>
    <row r="132" spans="1:48" ht="19.5">
      <c r="A132" s="85"/>
      <c r="B132" s="97"/>
      <c r="C132" s="230"/>
      <c r="D132" s="77" t="s">
        <v>255</v>
      </c>
      <c r="E132" s="77">
        <v>35</v>
      </c>
      <c r="F132" s="77">
        <v>0</v>
      </c>
      <c r="G132" s="77">
        <v>40</v>
      </c>
      <c r="H132" s="77">
        <v>0</v>
      </c>
      <c r="I132" s="99" t="s">
        <v>256</v>
      </c>
      <c r="J132" s="319"/>
      <c r="K132" s="72"/>
      <c r="L132" s="326"/>
      <c r="M132" s="341">
        <v>183</v>
      </c>
      <c r="N132" s="78">
        <v>217</v>
      </c>
      <c r="O132" s="342">
        <v>177</v>
      </c>
      <c r="P132" s="35"/>
      <c r="Q132" s="349">
        <f t="shared" si="30"/>
        <v>52.277105072774063</v>
      </c>
      <c r="R132" s="350">
        <f t="shared" si="31"/>
        <v>62.867312770841231</v>
      </c>
      <c r="S132" s="351">
        <f t="shared" si="32"/>
        <v>50.974281555745506</v>
      </c>
      <c r="T132" s="35"/>
      <c r="U132" s="358">
        <f t="shared" si="33"/>
        <v>83.372516558980351</v>
      </c>
      <c r="V132" s="359">
        <f t="shared" si="34"/>
        <v>-18.665899013378006</v>
      </c>
      <c r="W132" s="360">
        <f t="shared" si="35"/>
        <v>16.035899682191037</v>
      </c>
      <c r="X132" s="86"/>
      <c r="Y132" s="340"/>
      <c r="AL132" s="38"/>
      <c r="AM132" s="43">
        <f t="shared" si="41"/>
        <v>0.47353149614800955</v>
      </c>
      <c r="AN132" s="44">
        <f t="shared" si="42"/>
        <v>0.69387176129198991</v>
      </c>
      <c r="AO132" s="44">
        <f t="shared" si="43"/>
        <v>0.43965717384091879</v>
      </c>
      <c r="AP132" s="44">
        <f t="shared" si="36"/>
        <v>0.55001320475947757</v>
      </c>
      <c r="AQ132" s="44">
        <f t="shared" si="37"/>
        <v>0.62867312770841233</v>
      </c>
      <c r="AR132" s="44">
        <f t="shared" si="38"/>
        <v>0.46815647581115055</v>
      </c>
      <c r="AS132" s="44">
        <f t="shared" si="44"/>
        <v>0.8193278274816953</v>
      </c>
      <c r="AT132" s="44">
        <f t="shared" si="39"/>
        <v>0.85665962550845132</v>
      </c>
      <c r="AU132" s="41">
        <f t="shared" si="40"/>
        <v>0.77648012709749614</v>
      </c>
      <c r="AV132" s="42"/>
    </row>
    <row r="133" spans="1:48" ht="19.5">
      <c r="A133" s="85"/>
      <c r="B133" s="97"/>
      <c r="C133" s="231"/>
      <c r="D133" s="77" t="s">
        <v>257</v>
      </c>
      <c r="E133" s="77">
        <v>90</v>
      </c>
      <c r="F133" s="77">
        <v>60</v>
      </c>
      <c r="G133" s="77">
        <v>80</v>
      </c>
      <c r="H133" s="77">
        <v>20</v>
      </c>
      <c r="I133" s="99" t="s">
        <v>258</v>
      </c>
      <c r="J133" s="319"/>
      <c r="K133" s="72"/>
      <c r="L133" s="326"/>
      <c r="M133" s="341">
        <v>53</v>
      </c>
      <c r="N133" s="78">
        <v>71</v>
      </c>
      <c r="O133" s="342">
        <v>51</v>
      </c>
      <c r="P133" s="35"/>
      <c r="Q133" s="349">
        <f t="shared" si="30"/>
        <v>4.3189774933275897</v>
      </c>
      <c r="R133" s="350">
        <f t="shared" si="31"/>
        <v>5.5023768314392729</v>
      </c>
      <c r="S133" s="351">
        <f t="shared" si="32"/>
        <v>3.9663980106971723</v>
      </c>
      <c r="T133" s="35"/>
      <c r="U133" s="358">
        <f t="shared" si="33"/>
        <v>28.120602304377343</v>
      </c>
      <c r="V133" s="359">
        <f t="shared" si="34"/>
        <v>-11.752006052651559</v>
      </c>
      <c r="W133" s="360">
        <f t="shared" si="35"/>
        <v>9.7707359741648574</v>
      </c>
      <c r="X133" s="86"/>
      <c r="Y133" s="340"/>
      <c r="AL133" s="38"/>
      <c r="AM133" s="43">
        <f t="shared" si="41"/>
        <v>3.5601314875020329E-2</v>
      </c>
      <c r="AN133" s="44">
        <f t="shared" si="42"/>
        <v>6.301001765316766E-2</v>
      </c>
      <c r="AO133" s="44">
        <f t="shared" si="43"/>
        <v>3.3104766570885055E-2</v>
      </c>
      <c r="AP133" s="44">
        <f t="shared" si="36"/>
        <v>4.5440439922644481E-2</v>
      </c>
      <c r="AQ133" s="44">
        <f t="shared" si="37"/>
        <v>5.5023768314392728E-2</v>
      </c>
      <c r="AR133" s="44">
        <f t="shared" si="38"/>
        <v>3.64280742696029E-2</v>
      </c>
      <c r="AS133" s="44">
        <f t="shared" si="44"/>
        <v>0.35684600776001879</v>
      </c>
      <c r="AT133" s="44">
        <f t="shared" si="39"/>
        <v>0.38035001986532191</v>
      </c>
      <c r="AU133" s="41">
        <f t="shared" si="40"/>
        <v>0.33149633999449762</v>
      </c>
      <c r="AV133" s="42"/>
    </row>
    <row r="134" spans="1:48" ht="19.5">
      <c r="A134" s="85"/>
      <c r="B134" s="97"/>
      <c r="C134" s="232"/>
      <c r="D134" s="77" t="s">
        <v>259</v>
      </c>
      <c r="E134" s="77">
        <v>50</v>
      </c>
      <c r="F134" s="77">
        <v>10</v>
      </c>
      <c r="G134" s="77">
        <v>50</v>
      </c>
      <c r="H134" s="77">
        <v>10</v>
      </c>
      <c r="I134" s="99" t="s">
        <v>260</v>
      </c>
      <c r="J134" s="319"/>
      <c r="K134" s="72"/>
      <c r="L134" s="326"/>
      <c r="M134" s="341">
        <v>134</v>
      </c>
      <c r="N134" s="78">
        <v>164</v>
      </c>
      <c r="O134" s="342">
        <v>124</v>
      </c>
      <c r="P134" s="35"/>
      <c r="Q134" s="349">
        <f t="shared" si="30"/>
        <v>26.745065778762498</v>
      </c>
      <c r="R134" s="350">
        <f t="shared" si="31"/>
        <v>33.074487479155572</v>
      </c>
      <c r="S134" s="351">
        <f t="shared" si="32"/>
        <v>24.043182391866981</v>
      </c>
      <c r="T134" s="35"/>
      <c r="U134" s="358">
        <f t="shared" si="33"/>
        <v>64.221177115979941</v>
      </c>
      <c r="V134" s="359">
        <f t="shared" si="34"/>
        <v>-18.134770182646808</v>
      </c>
      <c r="W134" s="360">
        <f t="shared" si="35"/>
        <v>17.426946121682963</v>
      </c>
      <c r="X134" s="86"/>
      <c r="Y134" s="340"/>
      <c r="AL134" s="38"/>
      <c r="AM134" s="43">
        <f t="shared" si="41"/>
        <v>0.23839757381227103</v>
      </c>
      <c r="AN134" s="44">
        <f t="shared" si="42"/>
        <v>0.37123768047414912</v>
      </c>
      <c r="AO134" s="44">
        <f t="shared" si="43"/>
        <v>0.20155625379439707</v>
      </c>
      <c r="AP134" s="44">
        <f t="shared" si="36"/>
        <v>0.28138779528825214</v>
      </c>
      <c r="AQ134" s="44">
        <f t="shared" si="37"/>
        <v>0.33074487479155573</v>
      </c>
      <c r="AR134" s="44">
        <f t="shared" si="38"/>
        <v>0.22081667837832336</v>
      </c>
      <c r="AS134" s="44">
        <f t="shared" si="44"/>
        <v>0.65529233132418863</v>
      </c>
      <c r="AT134" s="44">
        <f t="shared" si="39"/>
        <v>0.69156187168948224</v>
      </c>
      <c r="AU134" s="41">
        <f t="shared" si="40"/>
        <v>0.60442714108106743</v>
      </c>
      <c r="AV134" s="42"/>
    </row>
    <row r="135" spans="1:48" ht="19.5">
      <c r="A135" s="85"/>
      <c r="B135" s="97"/>
      <c r="C135" s="233"/>
      <c r="D135" s="77" t="s">
        <v>261</v>
      </c>
      <c r="E135" s="77">
        <v>90</v>
      </c>
      <c r="F135" s="77">
        <v>80</v>
      </c>
      <c r="G135" s="77">
        <v>100</v>
      </c>
      <c r="H135" s="77">
        <v>20</v>
      </c>
      <c r="I135" s="99" t="s">
        <v>262</v>
      </c>
      <c r="J135" s="319"/>
      <c r="K135" s="72"/>
      <c r="L135" s="326"/>
      <c r="M135" s="341">
        <v>62</v>
      </c>
      <c r="N135" s="78">
        <v>60</v>
      </c>
      <c r="O135" s="342">
        <v>50</v>
      </c>
      <c r="P135" s="35"/>
      <c r="Q135" s="349">
        <f t="shared" si="30"/>
        <v>4.1781880969165348</v>
      </c>
      <c r="R135" s="350">
        <f t="shared" si="31"/>
        <v>4.4861396795143271</v>
      </c>
      <c r="S135" s="351">
        <f t="shared" si="32"/>
        <v>3.6633091206248936</v>
      </c>
      <c r="T135" s="35"/>
      <c r="U135" s="358">
        <f t="shared" si="33"/>
        <v>25.217557558172579</v>
      </c>
      <c r="V135" s="359">
        <f t="shared" si="34"/>
        <v>-1.1990740136167688</v>
      </c>
      <c r="W135" s="360">
        <f t="shared" si="35"/>
        <v>6.4991592527651747</v>
      </c>
      <c r="X135" s="86"/>
      <c r="Y135" s="340"/>
      <c r="AL135" s="38"/>
      <c r="AM135" s="43">
        <f t="shared" si="41"/>
        <v>4.8171824226889426E-2</v>
      </c>
      <c r="AN135" s="44">
        <f t="shared" si="42"/>
        <v>4.5186204385675541E-2</v>
      </c>
      <c r="AO135" s="44">
        <f t="shared" si="43"/>
        <v>3.1896033073011518E-2</v>
      </c>
      <c r="AP135" s="44">
        <f t="shared" si="36"/>
        <v>4.3959179110508853E-2</v>
      </c>
      <c r="AQ135" s="44">
        <f t="shared" si="37"/>
        <v>4.4861396795143269E-2</v>
      </c>
      <c r="AR135" s="44">
        <f t="shared" si="38"/>
        <v>3.3644454328268819E-2</v>
      </c>
      <c r="AS135" s="44">
        <f t="shared" si="44"/>
        <v>0.35292562402597838</v>
      </c>
      <c r="AT135" s="44">
        <f t="shared" si="39"/>
        <v>0.35532377205321192</v>
      </c>
      <c r="AU135" s="41">
        <f t="shared" si="40"/>
        <v>0.32282797578938605</v>
      </c>
      <c r="AV135" s="42"/>
    </row>
    <row r="136" spans="1:48" ht="19.5">
      <c r="A136" s="85"/>
      <c r="B136" s="97"/>
      <c r="C136" s="234"/>
      <c r="D136" s="77" t="s">
        <v>263</v>
      </c>
      <c r="E136" s="77">
        <v>90</v>
      </c>
      <c r="F136" s="77">
        <v>10</v>
      </c>
      <c r="G136" s="77">
        <v>80</v>
      </c>
      <c r="H136" s="77">
        <v>10</v>
      </c>
      <c r="I136" s="99" t="s">
        <v>264</v>
      </c>
      <c r="J136" s="319"/>
      <c r="K136" s="72"/>
      <c r="L136" s="326"/>
      <c r="M136" s="341">
        <v>0</v>
      </c>
      <c r="N136" s="78">
        <v>135</v>
      </c>
      <c r="O136" s="342">
        <v>84</v>
      </c>
      <c r="P136" s="35"/>
      <c r="Q136" s="349">
        <f t="shared" si="30"/>
        <v>10.264206271826444</v>
      </c>
      <c r="R136" s="350">
        <f t="shared" si="31"/>
        <v>17.968039211719766</v>
      </c>
      <c r="S136" s="351">
        <f t="shared" si="32"/>
        <v>11.31470445625213</v>
      </c>
      <c r="T136" s="35"/>
      <c r="U136" s="358">
        <f t="shared" si="33"/>
        <v>49.457319695111522</v>
      </c>
      <c r="V136" s="359">
        <f t="shared" si="34"/>
        <v>-44.040186549510643</v>
      </c>
      <c r="W136" s="360">
        <f t="shared" si="35"/>
        <v>18.829337525882693</v>
      </c>
      <c r="X136" s="86"/>
      <c r="Y136" s="340"/>
      <c r="AL136" s="38"/>
      <c r="AM136" s="43">
        <f t="shared" si="41"/>
        <v>0</v>
      </c>
      <c r="AN136" s="44">
        <f t="shared" si="42"/>
        <v>0.24228112246555489</v>
      </c>
      <c r="AO136" s="44">
        <f t="shared" si="43"/>
        <v>8.8655586285772928E-2</v>
      </c>
      <c r="AP136" s="44">
        <f t="shared" si="36"/>
        <v>0.10799084949368674</v>
      </c>
      <c r="AQ136" s="44">
        <f t="shared" si="37"/>
        <v>0.17968039211719766</v>
      </c>
      <c r="AR136" s="44">
        <f t="shared" si="38"/>
        <v>0.10391617108503744</v>
      </c>
      <c r="AS136" s="44">
        <f t="shared" si="44"/>
        <v>0.47620686565194015</v>
      </c>
      <c r="AT136" s="44">
        <f t="shared" si="39"/>
        <v>0.56428723875096143</v>
      </c>
      <c r="AU136" s="41">
        <f t="shared" si="40"/>
        <v>0.47014055112154796</v>
      </c>
      <c r="AV136" s="42"/>
    </row>
    <row r="137" spans="1:48" ht="19.5">
      <c r="A137" s="85"/>
      <c r="B137" s="97"/>
      <c r="C137" s="235"/>
      <c r="D137" s="77" t="s">
        <v>265</v>
      </c>
      <c r="E137" s="77">
        <v>80</v>
      </c>
      <c r="F137" s="77">
        <v>30</v>
      </c>
      <c r="G137" s="77">
        <v>90</v>
      </c>
      <c r="H137" s="77">
        <v>10</v>
      </c>
      <c r="I137" s="99" t="s">
        <v>266</v>
      </c>
      <c r="J137" s="319"/>
      <c r="K137" s="72"/>
      <c r="L137" s="326"/>
      <c r="M137" s="341">
        <v>83</v>
      </c>
      <c r="N137" s="78">
        <v>117</v>
      </c>
      <c r="O137" s="342">
        <v>60</v>
      </c>
      <c r="P137" s="35"/>
      <c r="Q137" s="349">
        <f t="shared" si="30"/>
        <v>10.744179799123335</v>
      </c>
      <c r="R137" s="350">
        <f t="shared" si="31"/>
        <v>14.887823729710782</v>
      </c>
      <c r="S137" s="351">
        <f t="shared" si="32"/>
        <v>6.5823245371138608</v>
      </c>
      <c r="T137" s="35"/>
      <c r="U137" s="358">
        <f t="shared" si="33"/>
        <v>45.480170316918127</v>
      </c>
      <c r="V137" s="359">
        <f t="shared" si="34"/>
        <v>-23.242306565763123</v>
      </c>
      <c r="W137" s="360">
        <f t="shared" si="35"/>
        <v>27.506304685045468</v>
      </c>
      <c r="X137" s="86"/>
      <c r="Y137" s="340"/>
      <c r="AL137" s="38"/>
      <c r="AM137" s="43">
        <f t="shared" si="41"/>
        <v>8.6500462036549777E-2</v>
      </c>
      <c r="AN137" s="44">
        <f t="shared" si="42"/>
        <v>0.17788841598362914</v>
      </c>
      <c r="AO137" s="44">
        <f t="shared" si="43"/>
        <v>4.5186204385675541E-2</v>
      </c>
      <c r="AP137" s="44">
        <f t="shared" si="36"/>
        <v>0.11304070406349843</v>
      </c>
      <c r="AQ137" s="44">
        <f t="shared" si="37"/>
        <v>0.14887823729710781</v>
      </c>
      <c r="AR137" s="44">
        <f t="shared" si="38"/>
        <v>6.0453188625532554E-2</v>
      </c>
      <c r="AS137" s="44">
        <f t="shared" si="44"/>
        <v>0.48351685511776793</v>
      </c>
      <c r="AT137" s="44">
        <f t="shared" si="39"/>
        <v>0.53000146824929417</v>
      </c>
      <c r="AU137" s="41">
        <f t="shared" si="40"/>
        <v>0.39246994482406683</v>
      </c>
      <c r="AV137" s="42"/>
    </row>
    <row r="138" spans="1:48" ht="19.5">
      <c r="A138" s="85"/>
      <c r="B138" s="97"/>
      <c r="C138" s="236"/>
      <c r="D138" s="77" t="s">
        <v>267</v>
      </c>
      <c r="E138" s="77">
        <v>100</v>
      </c>
      <c r="F138" s="77">
        <v>30</v>
      </c>
      <c r="G138" s="77">
        <v>70</v>
      </c>
      <c r="H138" s="77">
        <v>40</v>
      </c>
      <c r="I138" s="99" t="s">
        <v>268</v>
      </c>
      <c r="J138" s="319"/>
      <c r="K138" s="72"/>
      <c r="L138" s="326"/>
      <c r="M138" s="341">
        <v>0</v>
      </c>
      <c r="N138" s="78">
        <v>93</v>
      </c>
      <c r="O138" s="342">
        <v>82</v>
      </c>
      <c r="P138" s="35"/>
      <c r="Q138" s="349">
        <f t="shared" si="30"/>
        <v>5.4373413958038705</v>
      </c>
      <c r="R138" s="350">
        <f t="shared" si="31"/>
        <v>8.4378978022127225</v>
      </c>
      <c r="S138" s="351">
        <f t="shared" si="32"/>
        <v>9.324742499748675</v>
      </c>
      <c r="T138" s="35"/>
      <c r="U138" s="358">
        <f t="shared" si="33"/>
        <v>34.878708211385721</v>
      </c>
      <c r="V138" s="359">
        <f t="shared" si="34"/>
        <v>-26.647211686163104</v>
      </c>
      <c r="W138" s="360">
        <f t="shared" si="35"/>
        <v>-0.43484222310425924</v>
      </c>
      <c r="X138" s="86"/>
      <c r="Y138" s="340"/>
      <c r="AL138" s="38"/>
      <c r="AM138" s="43">
        <f t="shared" si="41"/>
        <v>0</v>
      </c>
      <c r="AN138" s="44">
        <f t="shared" si="42"/>
        <v>0.10946171077829935</v>
      </c>
      <c r="AO138" s="44">
        <f t="shared" si="43"/>
        <v>8.437621154414883E-2</v>
      </c>
      <c r="AP138" s="44">
        <f t="shared" si="36"/>
        <v>5.7206870241079372E-2</v>
      </c>
      <c r="AQ138" s="44">
        <f t="shared" si="37"/>
        <v>8.4378978022127224E-2</v>
      </c>
      <c r="AR138" s="44">
        <f t="shared" si="38"/>
        <v>8.5640021856016782E-2</v>
      </c>
      <c r="AS138" s="44">
        <f t="shared" si="44"/>
        <v>0.3853151301741024</v>
      </c>
      <c r="AT138" s="44">
        <f t="shared" si="39"/>
        <v>0.43860955354642861</v>
      </c>
      <c r="AU138" s="41">
        <f t="shared" si="40"/>
        <v>0.44078376466194991</v>
      </c>
      <c r="AV138" s="42"/>
    </row>
    <row r="139" spans="1:48" ht="19.5">
      <c r="A139" s="85"/>
      <c r="B139" s="97"/>
      <c r="C139" s="237"/>
      <c r="D139" s="77" t="s">
        <v>269</v>
      </c>
      <c r="E139" s="77">
        <v>60</v>
      </c>
      <c r="F139" s="77">
        <v>0</v>
      </c>
      <c r="G139" s="77">
        <v>30</v>
      </c>
      <c r="H139" s="77">
        <v>0</v>
      </c>
      <c r="I139" s="99" t="s">
        <v>270</v>
      </c>
      <c r="J139" s="319"/>
      <c r="K139" s="72"/>
      <c r="L139" s="326"/>
      <c r="M139" s="341">
        <v>129</v>
      </c>
      <c r="N139" s="78">
        <v>192</v>
      </c>
      <c r="O139" s="342">
        <v>187</v>
      </c>
      <c r="P139" s="35"/>
      <c r="Q139" s="349">
        <f t="shared" si="30"/>
        <v>36.872537932923649</v>
      </c>
      <c r="R139" s="350">
        <f t="shared" si="31"/>
        <v>45.954257021063498</v>
      </c>
      <c r="S139" s="351">
        <f t="shared" si="32"/>
        <v>53.940379044426514</v>
      </c>
      <c r="T139" s="35"/>
      <c r="U139" s="358">
        <f t="shared" si="33"/>
        <v>73.515842921029119</v>
      </c>
      <c r="V139" s="359">
        <f t="shared" si="34"/>
        <v>-21.181282357044417</v>
      </c>
      <c r="W139" s="360">
        <f t="shared" si="35"/>
        <v>-3.9138880205832338</v>
      </c>
      <c r="X139" s="86"/>
      <c r="Y139" s="340"/>
      <c r="AL139" s="38"/>
      <c r="AM139" s="43">
        <f t="shared" si="41"/>
        <v>0.21952619972926918</v>
      </c>
      <c r="AN139" s="44">
        <f t="shared" si="42"/>
        <v>0.52711512570581309</v>
      </c>
      <c r="AO139" s="44">
        <f t="shared" si="43"/>
        <v>0.49693299506087041</v>
      </c>
      <c r="AP139" s="44">
        <f t="shared" si="36"/>
        <v>0.38794005000603543</v>
      </c>
      <c r="AQ139" s="44">
        <f t="shared" si="37"/>
        <v>0.45954257021063499</v>
      </c>
      <c r="AR139" s="44">
        <f t="shared" si="38"/>
        <v>0.49539761987111408</v>
      </c>
      <c r="AS139" s="44">
        <f t="shared" si="44"/>
        <v>0.72932573632926567</v>
      </c>
      <c r="AT139" s="44">
        <f t="shared" si="39"/>
        <v>0.77168830104335451</v>
      </c>
      <c r="AU139" s="41">
        <f t="shared" si="40"/>
        <v>0.79125774114627068</v>
      </c>
      <c r="AV139" s="42"/>
    </row>
    <row r="140" spans="1:48" ht="19.5">
      <c r="A140" s="85"/>
      <c r="B140" s="97"/>
      <c r="C140" s="238"/>
      <c r="D140" s="77" t="s">
        <v>271</v>
      </c>
      <c r="E140" s="77">
        <v>100</v>
      </c>
      <c r="F140" s="77">
        <v>60</v>
      </c>
      <c r="G140" s="77">
        <v>100</v>
      </c>
      <c r="H140" s="77">
        <v>0</v>
      </c>
      <c r="I140" s="99" t="s">
        <v>272</v>
      </c>
      <c r="J140" s="319"/>
      <c r="K140" s="72"/>
      <c r="L140" s="326"/>
      <c r="M140" s="341">
        <v>45</v>
      </c>
      <c r="N140" s="78">
        <v>85</v>
      </c>
      <c r="O140" s="342">
        <v>70</v>
      </c>
      <c r="P140" s="35"/>
      <c r="Q140" s="349">
        <f t="shared" si="30"/>
        <v>5.4361788617429658</v>
      </c>
      <c r="R140" s="350">
        <f t="shared" si="31"/>
        <v>7.4970840728741033</v>
      </c>
      <c r="S140" s="351">
        <f t="shared" si="32"/>
        <v>6.9549162102785322</v>
      </c>
      <c r="T140" s="35"/>
      <c r="U140" s="358">
        <f t="shared" si="33"/>
        <v>32.912754009495103</v>
      </c>
      <c r="V140" s="359">
        <f t="shared" si="34"/>
        <v>-18.187002561787597</v>
      </c>
      <c r="W140" s="360">
        <f t="shared" si="35"/>
        <v>4.3843958909366769</v>
      </c>
      <c r="X140" s="86"/>
      <c r="Y140" s="340"/>
      <c r="AL140" s="38"/>
      <c r="AM140" s="43">
        <f t="shared" si="41"/>
        <v>2.6241221894849898E-2</v>
      </c>
      <c r="AN140" s="44">
        <f t="shared" si="42"/>
        <v>9.084171118340767E-2</v>
      </c>
      <c r="AO140" s="44">
        <f t="shared" si="43"/>
        <v>6.1246054231617601E-2</v>
      </c>
      <c r="AP140" s="44">
        <f t="shared" si="36"/>
        <v>5.7194639091638515E-2</v>
      </c>
      <c r="AQ140" s="44">
        <f t="shared" si="37"/>
        <v>7.4970840728741037E-2</v>
      </c>
      <c r="AR140" s="44">
        <f t="shared" si="38"/>
        <v>6.3875133953679941E-2</v>
      </c>
      <c r="AS140" s="44">
        <f t="shared" si="44"/>
        <v>0.38528766737207226</v>
      </c>
      <c r="AT140" s="44">
        <f t="shared" si="39"/>
        <v>0.42166167249564745</v>
      </c>
      <c r="AU140" s="41">
        <f t="shared" si="40"/>
        <v>0.39973969304096407</v>
      </c>
      <c r="AV140" s="42"/>
    </row>
    <row r="141" spans="1:48" ht="19.5">
      <c r="A141" s="85"/>
      <c r="B141" s="97"/>
      <c r="C141" s="239"/>
      <c r="D141" s="77" t="s">
        <v>273</v>
      </c>
      <c r="E141" s="77">
        <v>100</v>
      </c>
      <c r="F141" s="77">
        <v>20</v>
      </c>
      <c r="G141" s="77">
        <v>100</v>
      </c>
      <c r="H141" s="77">
        <v>5</v>
      </c>
      <c r="I141" s="99" t="s">
        <v>274</v>
      </c>
      <c r="J141" s="319"/>
      <c r="K141" s="72"/>
      <c r="L141" s="326"/>
      <c r="M141" s="341">
        <v>0</v>
      </c>
      <c r="N141" s="78">
        <v>114</v>
      </c>
      <c r="O141" s="342">
        <v>67</v>
      </c>
      <c r="P141" s="35"/>
      <c r="Q141" s="349">
        <f t="shared" si="30"/>
        <v>7.0304329961786234</v>
      </c>
      <c r="R141" s="350">
        <f t="shared" si="31"/>
        <v>12.439875199724796</v>
      </c>
      <c r="S141" s="351">
        <f t="shared" si="32"/>
        <v>7.3407842294756032</v>
      </c>
      <c r="T141" s="35"/>
      <c r="U141" s="358">
        <f t="shared" si="33"/>
        <v>41.906857477549146</v>
      </c>
      <c r="V141" s="359">
        <f t="shared" si="34"/>
        <v>-39.711998390935285</v>
      </c>
      <c r="W141" s="360">
        <f t="shared" si="35"/>
        <v>18.439462366046534</v>
      </c>
      <c r="X141" s="86"/>
      <c r="Y141" s="340"/>
      <c r="AL141" s="38"/>
      <c r="AM141" s="43">
        <f t="shared" si="41"/>
        <v>0</v>
      </c>
      <c r="AN141" s="44">
        <f t="shared" si="42"/>
        <v>0.16826940018969078</v>
      </c>
      <c r="AO141" s="44">
        <f t="shared" si="43"/>
        <v>5.6128490049600098E-2</v>
      </c>
      <c r="AP141" s="44">
        <f t="shared" si="36"/>
        <v>7.3967963177992188E-2</v>
      </c>
      <c r="AQ141" s="44">
        <f t="shared" si="37"/>
        <v>0.12439875199724795</v>
      </c>
      <c r="AR141" s="44">
        <f t="shared" si="38"/>
        <v>6.7419011502949072E-2</v>
      </c>
      <c r="AS141" s="44">
        <f t="shared" si="44"/>
        <v>0.4197730504383807</v>
      </c>
      <c r="AT141" s="44">
        <f t="shared" si="39"/>
        <v>0.49919704722025127</v>
      </c>
      <c r="AU141" s="41">
        <f t="shared" si="40"/>
        <v>0.4069997353900186</v>
      </c>
      <c r="AV141" s="42"/>
    </row>
    <row r="142" spans="1:48" ht="19.5">
      <c r="A142" s="85"/>
      <c r="B142" s="97"/>
      <c r="C142" s="240"/>
      <c r="D142" s="77" t="s">
        <v>275</v>
      </c>
      <c r="E142" s="77">
        <v>90</v>
      </c>
      <c r="F142" s="77">
        <v>10</v>
      </c>
      <c r="G142" s="77">
        <v>80</v>
      </c>
      <c r="H142" s="77">
        <v>0</v>
      </c>
      <c r="I142" s="99" t="s">
        <v>276</v>
      </c>
      <c r="J142" s="319"/>
      <c r="K142" s="72"/>
      <c r="L142" s="326"/>
      <c r="M142" s="341">
        <v>15</v>
      </c>
      <c r="N142" s="78">
        <v>133</v>
      </c>
      <c r="O142" s="342">
        <v>88</v>
      </c>
      <c r="P142" s="35"/>
      <c r="Q142" s="349">
        <f t="shared" si="30"/>
        <v>10.345981995531972</v>
      </c>
      <c r="R142" s="350">
        <f t="shared" si="31"/>
        <v>17.581196313518888</v>
      </c>
      <c r="S142" s="351">
        <f t="shared" si="32"/>
        <v>12.080739805410946</v>
      </c>
      <c r="T142" s="35"/>
      <c r="U142" s="358">
        <f t="shared" si="33"/>
        <v>48.984153139634032</v>
      </c>
      <c r="V142" s="359">
        <f t="shared" si="34"/>
        <v>-41.370017937120195</v>
      </c>
      <c r="W142" s="360">
        <f t="shared" si="35"/>
        <v>15.937713629676553</v>
      </c>
      <c r="X142" s="86"/>
      <c r="Y142" s="340"/>
      <c r="AL142" s="38"/>
      <c r="AM142" s="43">
        <f t="shared" si="41"/>
        <v>4.7769534806937283E-3</v>
      </c>
      <c r="AN142" s="44">
        <f t="shared" si="42"/>
        <v>0.23455058216100524</v>
      </c>
      <c r="AO142" s="44">
        <f t="shared" si="43"/>
        <v>9.7587347141862429E-2</v>
      </c>
      <c r="AP142" s="44">
        <f t="shared" si="36"/>
        <v>0.1088512209278775</v>
      </c>
      <c r="AQ142" s="44">
        <f t="shared" si="37"/>
        <v>0.17581196313518888</v>
      </c>
      <c r="AR142" s="44">
        <f t="shared" si="38"/>
        <v>0.11095157008358464</v>
      </c>
      <c r="AS142" s="44">
        <f t="shared" si="44"/>
        <v>0.4774681808467427</v>
      </c>
      <c r="AT142" s="44">
        <f t="shared" si="39"/>
        <v>0.56020821672098309</v>
      </c>
      <c r="AU142" s="41">
        <f t="shared" si="40"/>
        <v>0.48051964857260032</v>
      </c>
      <c r="AV142" s="42"/>
    </row>
    <row r="143" spans="1:48" ht="19.5">
      <c r="A143" s="85"/>
      <c r="B143" s="97"/>
      <c r="C143" s="241"/>
      <c r="D143" s="77" t="s">
        <v>277</v>
      </c>
      <c r="E143" s="77">
        <v>80</v>
      </c>
      <c r="F143" s="77">
        <v>20</v>
      </c>
      <c r="G143" s="77">
        <v>50</v>
      </c>
      <c r="H143" s="77">
        <v>0</v>
      </c>
      <c r="I143" s="99" t="s">
        <v>278</v>
      </c>
      <c r="J143" s="319"/>
      <c r="K143" s="72"/>
      <c r="L143" s="326"/>
      <c r="M143" s="341">
        <v>71</v>
      </c>
      <c r="N143" s="78">
        <v>138</v>
      </c>
      <c r="O143" s="342">
        <v>132</v>
      </c>
      <c r="P143" s="35"/>
      <c r="Q143" s="349">
        <f t="shared" si="30"/>
        <v>15.851869897151502</v>
      </c>
      <c r="R143" s="350">
        <f t="shared" si="31"/>
        <v>21.182493912192875</v>
      </c>
      <c r="S143" s="351">
        <f t="shared" si="32"/>
        <v>25.082943910733455</v>
      </c>
      <c r="T143" s="35"/>
      <c r="U143" s="358">
        <f t="shared" si="33"/>
        <v>53.148646855871419</v>
      </c>
      <c r="V143" s="359">
        <f t="shared" si="34"/>
        <v>-22.831950586531924</v>
      </c>
      <c r="W143" s="360">
        <f t="shared" si="35"/>
        <v>-3.3816772757692348</v>
      </c>
      <c r="X143" s="86"/>
      <c r="Y143" s="340"/>
      <c r="AL143" s="38"/>
      <c r="AM143" s="43">
        <f t="shared" si="41"/>
        <v>6.301001765316766E-2</v>
      </c>
      <c r="AN143" s="44">
        <f t="shared" si="42"/>
        <v>0.25415209433082675</v>
      </c>
      <c r="AO143" s="44">
        <f t="shared" si="43"/>
        <v>0.23074004852434918</v>
      </c>
      <c r="AP143" s="44">
        <f t="shared" si="36"/>
        <v>0.16677927653846522</v>
      </c>
      <c r="AQ143" s="44">
        <f t="shared" si="37"/>
        <v>0.21182493912192876</v>
      </c>
      <c r="AR143" s="44">
        <f t="shared" si="38"/>
        <v>0.23036602509788909</v>
      </c>
      <c r="AS143" s="44">
        <f t="shared" si="44"/>
        <v>0.5504451234465173</v>
      </c>
      <c r="AT143" s="44">
        <f t="shared" si="39"/>
        <v>0.59610902461958115</v>
      </c>
      <c r="AU143" s="41">
        <f t="shared" si="40"/>
        <v>0.61301741099842733</v>
      </c>
      <c r="AV143" s="42"/>
    </row>
    <row r="144" spans="1:48" ht="19.5">
      <c r="A144" s="85"/>
      <c r="B144" s="97"/>
      <c r="C144" s="242"/>
      <c r="D144" s="77" t="s">
        <v>279</v>
      </c>
      <c r="E144" s="77">
        <v>60</v>
      </c>
      <c r="F144" s="77">
        <v>10</v>
      </c>
      <c r="G144" s="77">
        <v>40</v>
      </c>
      <c r="H144" s="77">
        <v>0</v>
      </c>
      <c r="I144" s="99" t="s">
        <v>280</v>
      </c>
      <c r="J144" s="319"/>
      <c r="K144" s="72"/>
      <c r="L144" s="326"/>
      <c r="M144" s="341">
        <v>127</v>
      </c>
      <c r="N144" s="78">
        <v>176</v>
      </c>
      <c r="O144" s="342">
        <v>178</v>
      </c>
      <c r="P144" s="35"/>
      <c r="Q144" s="349">
        <f t="shared" si="30"/>
        <v>32.313612026382572</v>
      </c>
      <c r="R144" s="350">
        <f t="shared" si="31"/>
        <v>38.777046586248019</v>
      </c>
      <c r="S144" s="351">
        <f t="shared" si="32"/>
        <v>47.901090243779599</v>
      </c>
      <c r="T144" s="35"/>
      <c r="U144" s="358">
        <f t="shared" si="33"/>
        <v>68.589456007114535</v>
      </c>
      <c r="V144" s="359">
        <f t="shared" si="34"/>
        <v>-15.641645857520814</v>
      </c>
      <c r="W144" s="360">
        <f t="shared" si="35"/>
        <v>-6.2663447559625496</v>
      </c>
      <c r="X144" s="86"/>
      <c r="Y144" s="340"/>
      <c r="AL144" s="38"/>
      <c r="AM144" s="43">
        <f t="shared" si="41"/>
        <v>0.21223075741405523</v>
      </c>
      <c r="AN144" s="44">
        <f t="shared" si="42"/>
        <v>0.43415363617474889</v>
      </c>
      <c r="AO144" s="44">
        <f t="shared" si="43"/>
        <v>0.44520119451622792</v>
      </c>
      <c r="AP144" s="44">
        <f t="shared" si="36"/>
        <v>0.33997508628765322</v>
      </c>
      <c r="AQ144" s="44">
        <f t="shared" si="37"/>
        <v>0.38777046586248021</v>
      </c>
      <c r="AR144" s="44">
        <f t="shared" si="38"/>
        <v>0.43993176385459254</v>
      </c>
      <c r="AS144" s="44">
        <f t="shared" si="44"/>
        <v>0.69793615662215269</v>
      </c>
      <c r="AT144" s="44">
        <f t="shared" si="39"/>
        <v>0.72921944833719432</v>
      </c>
      <c r="AU144" s="41">
        <f t="shared" si="40"/>
        <v>0.76055117211700707</v>
      </c>
      <c r="AV144" s="42"/>
    </row>
    <row r="145" spans="1:48" ht="19.5">
      <c r="A145" s="85"/>
      <c r="B145" s="97"/>
      <c r="C145" s="243"/>
      <c r="D145" s="77" t="s">
        <v>281</v>
      </c>
      <c r="E145" s="77">
        <v>90</v>
      </c>
      <c r="F145" s="77">
        <v>0</v>
      </c>
      <c r="G145" s="77">
        <v>100</v>
      </c>
      <c r="H145" s="77">
        <v>75</v>
      </c>
      <c r="I145" s="99" t="s">
        <v>282</v>
      </c>
      <c r="J145" s="319"/>
      <c r="K145" s="72"/>
      <c r="L145" s="326"/>
      <c r="M145" s="341">
        <v>27</v>
      </c>
      <c r="N145" s="78">
        <v>84</v>
      </c>
      <c r="O145" s="342">
        <v>44</v>
      </c>
      <c r="P145" s="35"/>
      <c r="Q145" s="349">
        <f t="shared" si="30"/>
        <v>4.0769408586806923</v>
      </c>
      <c r="R145" s="350">
        <f t="shared" si="31"/>
        <v>6.755508256245971</v>
      </c>
      <c r="S145" s="351">
        <f t="shared" si="32"/>
        <v>3.4719385775396581</v>
      </c>
      <c r="T145" s="35"/>
      <c r="U145" s="358">
        <f t="shared" si="33"/>
        <v>31.243710429042238</v>
      </c>
      <c r="V145" s="359">
        <f t="shared" si="34"/>
        <v>-28.610910192209403</v>
      </c>
      <c r="W145" s="360">
        <f t="shared" si="35"/>
        <v>18.033542429930193</v>
      </c>
      <c r="X145" s="86"/>
      <c r="Y145" s="340"/>
      <c r="AL145" s="38"/>
      <c r="AM145" s="43">
        <f t="shared" si="41"/>
        <v>1.0960094006488242E-2</v>
      </c>
      <c r="AN145" s="44">
        <f t="shared" si="42"/>
        <v>8.8655586285772928E-2</v>
      </c>
      <c r="AO145" s="44">
        <f t="shared" si="43"/>
        <v>2.5186859627361627E-2</v>
      </c>
      <c r="AP145" s="44">
        <f t="shared" si="36"/>
        <v>4.2893945718230901E-2</v>
      </c>
      <c r="AQ145" s="44">
        <f t="shared" si="37"/>
        <v>6.7555082562459706E-2</v>
      </c>
      <c r="AR145" s="44">
        <f t="shared" si="38"/>
        <v>3.1886874696138594E-2</v>
      </c>
      <c r="AS145" s="44">
        <f t="shared" si="44"/>
        <v>0.35005154538318667</v>
      </c>
      <c r="AT145" s="44">
        <f t="shared" si="39"/>
        <v>0.40727336576760548</v>
      </c>
      <c r="AU145" s="41">
        <f t="shared" si="40"/>
        <v>0.31710565361795451</v>
      </c>
      <c r="AV145" s="42"/>
    </row>
    <row r="146" spans="1:48" ht="19.5">
      <c r="A146" s="85"/>
      <c r="B146" s="97"/>
      <c r="C146" s="244"/>
      <c r="D146" s="77" t="s">
        <v>283</v>
      </c>
      <c r="E146" s="77">
        <v>100</v>
      </c>
      <c r="F146" s="77">
        <v>10</v>
      </c>
      <c r="G146" s="77">
        <v>60</v>
      </c>
      <c r="H146" s="77">
        <v>50</v>
      </c>
      <c r="I146" s="99" t="s">
        <v>284</v>
      </c>
      <c r="J146" s="319"/>
      <c r="K146" s="72"/>
      <c r="L146" s="326"/>
      <c r="M146" s="341">
        <v>0</v>
      </c>
      <c r="N146" s="78">
        <v>93</v>
      </c>
      <c r="O146" s="342">
        <v>76</v>
      </c>
      <c r="P146" s="35"/>
      <c r="Q146" s="349">
        <f t="shared" si="30"/>
        <v>5.2188576822478145</v>
      </c>
      <c r="R146" s="350">
        <f t="shared" si="31"/>
        <v>8.3505043167903015</v>
      </c>
      <c r="S146" s="351">
        <f t="shared" si="32"/>
        <v>8.1742229998316027</v>
      </c>
      <c r="T146" s="35"/>
      <c r="U146" s="358">
        <f t="shared" si="33"/>
        <v>34.702443626488375</v>
      </c>
      <c r="V146" s="359">
        <f t="shared" si="34"/>
        <v>-28.503267043921198</v>
      </c>
      <c r="W146" s="360">
        <f t="shared" si="35"/>
        <v>3.0472134449809118</v>
      </c>
      <c r="X146" s="86"/>
      <c r="Y146" s="340"/>
      <c r="AL146" s="38"/>
      <c r="AM146" s="43">
        <f t="shared" si="41"/>
        <v>0</v>
      </c>
      <c r="AN146" s="44">
        <f t="shared" si="42"/>
        <v>0.10946171077829935</v>
      </c>
      <c r="AO146" s="44">
        <f t="shared" si="43"/>
        <v>7.2271850682317465E-2</v>
      </c>
      <c r="AP146" s="44">
        <f t="shared" si="36"/>
        <v>5.490817892461429E-2</v>
      </c>
      <c r="AQ146" s="44">
        <f t="shared" si="37"/>
        <v>8.3505043167903012E-2</v>
      </c>
      <c r="AR146" s="44">
        <f t="shared" si="38"/>
        <v>7.5073454991427521E-2</v>
      </c>
      <c r="AS146" s="44">
        <f t="shared" si="44"/>
        <v>0.38008349717498841</v>
      </c>
      <c r="AT146" s="44">
        <f t="shared" si="39"/>
        <v>0.4370900312628308</v>
      </c>
      <c r="AU146" s="41">
        <f t="shared" si="40"/>
        <v>0.42185396403792624</v>
      </c>
      <c r="AV146" s="42"/>
    </row>
    <row r="147" spans="1:48" ht="19.5">
      <c r="A147" s="85"/>
      <c r="B147" s="97"/>
      <c r="C147" s="245"/>
      <c r="D147" s="77" t="s">
        <v>285</v>
      </c>
      <c r="E147" s="77">
        <v>90</v>
      </c>
      <c r="F147" s="77">
        <v>0</v>
      </c>
      <c r="G147" s="77">
        <v>100</v>
      </c>
      <c r="H147" s="77">
        <v>0</v>
      </c>
      <c r="I147" s="99" t="s">
        <v>286</v>
      </c>
      <c r="J147" s="319"/>
      <c r="K147" s="72"/>
      <c r="L147" s="326"/>
      <c r="M147" s="341">
        <v>0</v>
      </c>
      <c r="N147" s="78">
        <v>143</v>
      </c>
      <c r="O147" s="342">
        <v>57</v>
      </c>
      <c r="P147" s="35"/>
      <c r="Q147" s="349">
        <f t="shared" si="30"/>
        <v>10.560979983448057</v>
      </c>
      <c r="R147" s="350">
        <f t="shared" si="31"/>
        <v>19.940329080226192</v>
      </c>
      <c r="S147" s="351">
        <f t="shared" si="32"/>
        <v>7.163143025756181</v>
      </c>
      <c r="T147" s="35"/>
      <c r="U147" s="358">
        <f t="shared" si="33"/>
        <v>51.769679173204267</v>
      </c>
      <c r="V147" s="359">
        <f t="shared" si="34"/>
        <v>-51.734223575400833</v>
      </c>
      <c r="W147" s="360">
        <f t="shared" si="35"/>
        <v>36.106301069429684</v>
      </c>
      <c r="X147" s="86"/>
      <c r="Y147" s="340"/>
      <c r="AL147" s="38"/>
      <c r="AM147" s="43">
        <f t="shared" si="41"/>
        <v>0</v>
      </c>
      <c r="AN147" s="44">
        <f t="shared" si="42"/>
        <v>0.2746773120603847</v>
      </c>
      <c r="AO147" s="44">
        <f t="shared" si="43"/>
        <v>4.0915196906853191E-2</v>
      </c>
      <c r="AP147" s="44">
        <f t="shared" si="36"/>
        <v>0.11111323853933378</v>
      </c>
      <c r="AQ147" s="44">
        <f t="shared" si="37"/>
        <v>0.19940329080226193</v>
      </c>
      <c r="AR147" s="44">
        <f t="shared" si="38"/>
        <v>6.5787524459797964E-2</v>
      </c>
      <c r="AS147" s="44">
        <f t="shared" si="44"/>
        <v>0.48075292503199368</v>
      </c>
      <c r="AT147" s="44">
        <f t="shared" si="39"/>
        <v>0.58422137218279535</v>
      </c>
      <c r="AU147" s="41">
        <f t="shared" si="40"/>
        <v>0.40368986683564695</v>
      </c>
      <c r="AV147" s="42"/>
    </row>
    <row r="148" spans="1:48" ht="19.5">
      <c r="A148" s="85"/>
      <c r="B148" s="97"/>
      <c r="C148" s="246"/>
      <c r="D148" s="77" t="s">
        <v>287</v>
      </c>
      <c r="E148" s="77">
        <v>100</v>
      </c>
      <c r="F148" s="77">
        <v>0</v>
      </c>
      <c r="G148" s="77">
        <v>100</v>
      </c>
      <c r="H148" s="77">
        <v>0</v>
      </c>
      <c r="I148" s="99" t="s">
        <v>288</v>
      </c>
      <c r="J148" s="319"/>
      <c r="K148" s="72"/>
      <c r="L148" s="326"/>
      <c r="M148" s="341">
        <v>0</v>
      </c>
      <c r="N148" s="78">
        <v>187</v>
      </c>
      <c r="O148" s="342">
        <v>46</v>
      </c>
      <c r="P148" s="35"/>
      <c r="Q148" s="349">
        <f t="shared" si="30"/>
        <v>18.263465997462028</v>
      </c>
      <c r="R148" s="350">
        <f t="shared" si="31"/>
        <v>35.737904644387569</v>
      </c>
      <c r="S148" s="351">
        <f t="shared" si="32"/>
        <v>8.520292051419645</v>
      </c>
      <c r="T148" s="35"/>
      <c r="U148" s="358">
        <f t="shared" si="33"/>
        <v>66.319176612615721</v>
      </c>
      <c r="V148" s="359">
        <f t="shared" si="34"/>
        <v>-66.29805151423956</v>
      </c>
      <c r="W148" s="360">
        <f t="shared" si="35"/>
        <v>56.384582137768135</v>
      </c>
      <c r="X148" s="86"/>
      <c r="Y148" s="340"/>
      <c r="AL148" s="38"/>
      <c r="AM148" s="43">
        <f t="shared" si="41"/>
        <v>0</v>
      </c>
      <c r="AN148" s="44">
        <f t="shared" si="42"/>
        <v>0.49693299506087041</v>
      </c>
      <c r="AO148" s="44">
        <f t="shared" si="43"/>
        <v>2.7320891639074901E-2</v>
      </c>
      <c r="AP148" s="44">
        <f t="shared" si="36"/>
        <v>0.19215194585270476</v>
      </c>
      <c r="AQ148" s="44">
        <f t="shared" si="37"/>
        <v>0.35737904644387569</v>
      </c>
      <c r="AR148" s="44">
        <f t="shared" si="38"/>
        <v>7.8251812049811686E-2</v>
      </c>
      <c r="AS148" s="44">
        <f t="shared" si="44"/>
        <v>0.57705197121820806</v>
      </c>
      <c r="AT148" s="44">
        <f t="shared" si="39"/>
        <v>0.70964807424668719</v>
      </c>
      <c r="AU148" s="41">
        <f t="shared" si="40"/>
        <v>0.42772516355784651</v>
      </c>
      <c r="AV148" s="42"/>
    </row>
    <row r="149" spans="1:48" ht="19.5">
      <c r="A149" s="85"/>
      <c r="B149" s="97"/>
      <c r="C149" s="247"/>
      <c r="D149" s="77" t="s">
        <v>289</v>
      </c>
      <c r="E149" s="77">
        <v>40</v>
      </c>
      <c r="F149" s="77">
        <v>10</v>
      </c>
      <c r="G149" s="77">
        <v>10</v>
      </c>
      <c r="H149" s="77">
        <v>40</v>
      </c>
      <c r="I149" s="99" t="s">
        <v>290</v>
      </c>
      <c r="J149" s="319"/>
      <c r="K149" s="72"/>
      <c r="L149" s="326"/>
      <c r="M149" s="341">
        <v>126</v>
      </c>
      <c r="N149" s="78">
        <v>139</v>
      </c>
      <c r="O149" s="342">
        <v>146</v>
      </c>
      <c r="P149" s="35"/>
      <c r="Q149" s="349">
        <f t="shared" si="30"/>
        <v>23.025110466237471</v>
      </c>
      <c r="R149" s="350">
        <f t="shared" si="31"/>
        <v>24.976180348629004</v>
      </c>
      <c r="S149" s="351">
        <f t="shared" si="32"/>
        <v>30.801460392149266</v>
      </c>
      <c r="T149" s="35"/>
      <c r="U149" s="358">
        <f t="shared" si="33"/>
        <v>57.052205105121089</v>
      </c>
      <c r="V149" s="359">
        <f t="shared" si="34"/>
        <v>-3.1890664545719538</v>
      </c>
      <c r="W149" s="360">
        <f t="shared" si="35"/>
        <v>-5.3385542535294928</v>
      </c>
      <c r="X149" s="86"/>
      <c r="Y149" s="340"/>
      <c r="AL149" s="38"/>
      <c r="AM149" s="43">
        <f t="shared" si="41"/>
        <v>0.2086368701452557</v>
      </c>
      <c r="AN149" s="44">
        <f t="shared" si="42"/>
        <v>0.25818285292159576</v>
      </c>
      <c r="AO149" s="44">
        <f t="shared" si="43"/>
        <v>0.28744083772691742</v>
      </c>
      <c r="AP149" s="44">
        <f t="shared" si="36"/>
        <v>0.24224973398673785</v>
      </c>
      <c r="AQ149" s="44">
        <f t="shared" si="37"/>
        <v>0.24976180348629004</v>
      </c>
      <c r="AR149" s="44">
        <f t="shared" si="38"/>
        <v>0.28288585355059348</v>
      </c>
      <c r="AS149" s="44">
        <f t="shared" si="44"/>
        <v>0.62338225592810681</v>
      </c>
      <c r="AT149" s="44">
        <f t="shared" si="39"/>
        <v>0.62976038883725072</v>
      </c>
      <c r="AU149" s="41">
        <f t="shared" si="40"/>
        <v>0.65645316010489818</v>
      </c>
      <c r="AV149" s="42"/>
    </row>
    <row r="150" spans="1:48" ht="19.5">
      <c r="A150" s="85"/>
      <c r="B150" s="97"/>
      <c r="C150" s="248"/>
      <c r="D150" s="77" t="s">
        <v>291</v>
      </c>
      <c r="E150" s="77">
        <v>10</v>
      </c>
      <c r="F150" s="77">
        <v>0</v>
      </c>
      <c r="G150" s="77">
        <v>0</v>
      </c>
      <c r="H150" s="77">
        <v>40</v>
      </c>
      <c r="I150" s="99" t="s">
        <v>292</v>
      </c>
      <c r="J150" s="319"/>
      <c r="K150" s="72"/>
      <c r="L150" s="326"/>
      <c r="M150" s="341">
        <v>143</v>
      </c>
      <c r="N150" s="78">
        <v>153</v>
      </c>
      <c r="O150" s="342">
        <v>159</v>
      </c>
      <c r="P150" s="35"/>
      <c r="Q150" s="349">
        <f t="shared" si="30"/>
        <v>28.976933352331834</v>
      </c>
      <c r="R150" s="350">
        <f t="shared" si="31"/>
        <v>31.125308512793659</v>
      </c>
      <c r="S150" s="351">
        <f t="shared" si="32"/>
        <v>37.281425364073201</v>
      </c>
      <c r="T150" s="35"/>
      <c r="U150" s="358">
        <f t="shared" si="33"/>
        <v>62.613272882999539</v>
      </c>
      <c r="V150" s="359">
        <f t="shared" si="34"/>
        <v>-2.3325404520140869</v>
      </c>
      <c r="W150" s="360">
        <f t="shared" si="35"/>
        <v>-4.3780516314633866</v>
      </c>
      <c r="X150" s="86"/>
      <c r="Y150" s="340"/>
      <c r="AL150" s="38"/>
      <c r="AM150" s="43">
        <f t="shared" si="41"/>
        <v>0.2746773120603847</v>
      </c>
      <c r="AN150" s="44">
        <f t="shared" si="42"/>
        <v>0.31854677812509186</v>
      </c>
      <c r="AO150" s="44">
        <f t="shared" si="43"/>
        <v>0.3467040563550296</v>
      </c>
      <c r="AP150" s="44">
        <f t="shared" si="36"/>
        <v>0.30486952089315639</v>
      </c>
      <c r="AQ150" s="44">
        <f t="shared" si="37"/>
        <v>0.31125308512793659</v>
      </c>
      <c r="AR150" s="44">
        <f t="shared" si="38"/>
        <v>0.34239895451147745</v>
      </c>
      <c r="AS150" s="44">
        <f t="shared" si="44"/>
        <v>0.673035547397692</v>
      </c>
      <c r="AT150" s="44">
        <f t="shared" si="39"/>
        <v>0.67770062830172018</v>
      </c>
      <c r="AU150" s="41">
        <f t="shared" si="40"/>
        <v>0.69959088645903711</v>
      </c>
      <c r="AV150" s="42"/>
    </row>
    <row r="151" spans="1:48" ht="19.5">
      <c r="A151" s="85"/>
      <c r="B151" s="97"/>
      <c r="C151" s="249"/>
      <c r="D151" s="77" t="s">
        <v>293</v>
      </c>
      <c r="E151" s="77">
        <v>30</v>
      </c>
      <c r="F151" s="77">
        <v>30</v>
      </c>
      <c r="G151" s="77">
        <v>50</v>
      </c>
      <c r="H151" s="77">
        <v>40</v>
      </c>
      <c r="I151" s="99" t="s">
        <v>294</v>
      </c>
      <c r="J151" s="319"/>
      <c r="K151" s="72"/>
      <c r="L151" s="326"/>
      <c r="M151" s="341">
        <v>129</v>
      </c>
      <c r="N151" s="78">
        <v>127</v>
      </c>
      <c r="O151" s="342">
        <v>104</v>
      </c>
      <c r="P151" s="35"/>
      <c r="Q151" s="349">
        <f t="shared" si="30"/>
        <v>19.141323013297434</v>
      </c>
      <c r="R151" s="350">
        <f t="shared" si="31"/>
        <v>20.845347037031793</v>
      </c>
      <c r="S151" s="351">
        <f t="shared" si="32"/>
        <v>16.111401202687574</v>
      </c>
      <c r="T151" s="35"/>
      <c r="U151" s="358">
        <f t="shared" si="33"/>
        <v>52.779819612471456</v>
      </c>
      <c r="V151" s="359">
        <f t="shared" si="34"/>
        <v>-3.3881132475898634</v>
      </c>
      <c r="W151" s="360">
        <f t="shared" si="35"/>
        <v>12.801630673809616</v>
      </c>
      <c r="X151" s="86"/>
      <c r="Y151" s="340"/>
      <c r="AL151" s="38"/>
      <c r="AM151" s="43">
        <f t="shared" si="41"/>
        <v>0.21952619972926918</v>
      </c>
      <c r="AN151" s="44">
        <f t="shared" si="42"/>
        <v>0.21223075741405523</v>
      </c>
      <c r="AO151" s="44">
        <f t="shared" si="43"/>
        <v>0.13843161503245185</v>
      </c>
      <c r="AP151" s="44">
        <f t="shared" si="36"/>
        <v>0.20138797661470045</v>
      </c>
      <c r="AQ151" s="44">
        <f t="shared" si="37"/>
        <v>0.20845347037031792</v>
      </c>
      <c r="AR151" s="44">
        <f t="shared" si="38"/>
        <v>0.14796985023086776</v>
      </c>
      <c r="AS151" s="44">
        <f t="shared" si="44"/>
        <v>0.58615325292267761</v>
      </c>
      <c r="AT151" s="44">
        <f t="shared" si="39"/>
        <v>0.59292947941785734</v>
      </c>
      <c r="AU151" s="41">
        <f t="shared" si="40"/>
        <v>0.52892132604880926</v>
      </c>
      <c r="AV151" s="42"/>
    </row>
    <row r="152" spans="1:48" ht="19.5">
      <c r="A152" s="85"/>
      <c r="B152" s="97"/>
      <c r="C152" s="250"/>
      <c r="D152" s="77" t="s">
        <v>295</v>
      </c>
      <c r="E152" s="77">
        <v>30</v>
      </c>
      <c r="F152" s="77">
        <v>20</v>
      </c>
      <c r="G152" s="77">
        <v>40</v>
      </c>
      <c r="H152" s="77">
        <v>40</v>
      </c>
      <c r="I152" s="99" t="s">
        <v>296</v>
      </c>
      <c r="J152" s="319"/>
      <c r="K152" s="72"/>
      <c r="L152" s="326"/>
      <c r="M152" s="341">
        <v>122</v>
      </c>
      <c r="N152" s="78">
        <v>123</v>
      </c>
      <c r="O152" s="342">
        <v>109</v>
      </c>
      <c r="P152" s="35"/>
      <c r="Q152" s="349">
        <f t="shared" si="30"/>
        <v>17.869315238404866</v>
      </c>
      <c r="R152" s="350">
        <f t="shared" si="31"/>
        <v>19.407619627527648</v>
      </c>
      <c r="S152" s="351">
        <f t="shared" si="32"/>
        <v>17.272229449140902</v>
      </c>
      <c r="T152" s="35"/>
      <c r="U152" s="358">
        <f t="shared" si="33"/>
        <v>51.160730793563857</v>
      </c>
      <c r="V152" s="359">
        <f t="shared" si="34"/>
        <v>-3.050632128418107</v>
      </c>
      <c r="W152" s="360">
        <f t="shared" si="35"/>
        <v>7.5281945385826221</v>
      </c>
      <c r="X152" s="86"/>
      <c r="Y152" s="340"/>
      <c r="AL152" s="38"/>
      <c r="AM152" s="43">
        <f t="shared" si="41"/>
        <v>0.19461783044157577</v>
      </c>
      <c r="AN152" s="44">
        <f t="shared" si="42"/>
        <v>0.19806931955994886</v>
      </c>
      <c r="AO152" s="44">
        <f t="shared" si="43"/>
        <v>0.15292615199615014</v>
      </c>
      <c r="AP152" s="44">
        <f t="shared" si="36"/>
        <v>0.18800504212026542</v>
      </c>
      <c r="AQ152" s="44">
        <f t="shared" si="37"/>
        <v>0.19407619627527647</v>
      </c>
      <c r="AR152" s="44">
        <f t="shared" si="38"/>
        <v>0.15863109437782669</v>
      </c>
      <c r="AS152" s="44">
        <f t="shared" si="44"/>
        <v>0.57287055292905908</v>
      </c>
      <c r="AT152" s="44">
        <f t="shared" si="39"/>
        <v>0.5789718171858953</v>
      </c>
      <c r="AU152" s="41">
        <f t="shared" si="40"/>
        <v>0.54133084449298219</v>
      </c>
      <c r="AV152" s="42"/>
    </row>
    <row r="153" spans="1:48" ht="19.5">
      <c r="A153" s="85"/>
      <c r="B153" s="97"/>
      <c r="C153" s="251"/>
      <c r="D153" s="77" t="s">
        <v>297</v>
      </c>
      <c r="E153" s="77">
        <v>0</v>
      </c>
      <c r="F153" s="77">
        <v>0</v>
      </c>
      <c r="G153" s="77">
        <v>0</v>
      </c>
      <c r="H153" s="77">
        <v>45</v>
      </c>
      <c r="I153" s="99" t="s">
        <v>298</v>
      </c>
      <c r="J153" s="319"/>
      <c r="K153" s="72"/>
      <c r="L153" s="326"/>
      <c r="M153" s="341">
        <v>158</v>
      </c>
      <c r="N153" s="78">
        <v>160</v>
      </c>
      <c r="O153" s="342">
        <v>161</v>
      </c>
      <c r="P153" s="35"/>
      <c r="Q153" s="349">
        <f t="shared" si="30"/>
        <v>33.104379243203169</v>
      </c>
      <c r="R153" s="350">
        <f t="shared" si="31"/>
        <v>34.983921230563269</v>
      </c>
      <c r="S153" s="351">
        <f t="shared" si="32"/>
        <v>38.725997127190887</v>
      </c>
      <c r="T153" s="35"/>
      <c r="U153" s="358">
        <f t="shared" si="33"/>
        <v>65.736145108422363</v>
      </c>
      <c r="V153" s="359">
        <f t="shared" si="34"/>
        <v>-0.51919419137413936</v>
      </c>
      <c r="W153" s="360">
        <f t="shared" si="35"/>
        <v>-0.7781097547652438</v>
      </c>
      <c r="X153" s="86"/>
      <c r="Y153" s="340"/>
      <c r="AL153" s="38"/>
      <c r="AM153" s="43">
        <f t="shared" si="41"/>
        <v>0.34191442490866097</v>
      </c>
      <c r="AN153" s="44">
        <f t="shared" si="42"/>
        <v>0.35153259950043936</v>
      </c>
      <c r="AO153" s="44">
        <f t="shared" si="43"/>
        <v>0.35640014414594351</v>
      </c>
      <c r="AP153" s="44">
        <f t="shared" si="36"/>
        <v>0.34829483564134767</v>
      </c>
      <c r="AQ153" s="44">
        <f t="shared" si="37"/>
        <v>0.3498392123056327</v>
      </c>
      <c r="AR153" s="44">
        <f t="shared" si="38"/>
        <v>0.35566614739850011</v>
      </c>
      <c r="AS153" s="44">
        <f t="shared" si="44"/>
        <v>0.70358355220709967</v>
      </c>
      <c r="AT153" s="44">
        <f t="shared" si="39"/>
        <v>0.70462194058984795</v>
      </c>
      <c r="AU153" s="41">
        <f t="shared" si="40"/>
        <v>0.70851248936367417</v>
      </c>
      <c r="AV153" s="42"/>
    </row>
    <row r="154" spans="1:48" ht="19.5">
      <c r="A154" s="85"/>
      <c r="B154" s="97"/>
      <c r="C154" s="252"/>
      <c r="D154" s="77" t="s">
        <v>299</v>
      </c>
      <c r="E154" s="77">
        <v>30</v>
      </c>
      <c r="F154" s="77">
        <v>10</v>
      </c>
      <c r="G154" s="77">
        <v>20</v>
      </c>
      <c r="H154" s="77">
        <v>60</v>
      </c>
      <c r="I154" s="99" t="s">
        <v>300</v>
      </c>
      <c r="J154" s="319"/>
      <c r="K154" s="72"/>
      <c r="L154" s="326"/>
      <c r="M154" s="341">
        <v>107</v>
      </c>
      <c r="N154" s="78">
        <v>113</v>
      </c>
      <c r="O154" s="342">
        <v>111</v>
      </c>
      <c r="P154" s="35"/>
      <c r="Q154" s="349">
        <f t="shared" ref="Q154:Q217" si="45">AM154*41.24+AN154*35.76+AO154*18.05</f>
        <v>14.837774818589343</v>
      </c>
      <c r="R154" s="350">
        <f t="shared" ref="R154:R217" si="46">AM154*21.26+AN154*71.52+AO154*7.22</f>
        <v>16.083751465637693</v>
      </c>
      <c r="S154" s="351">
        <f t="shared" ref="S154:S217" si="47">AM154*1.93+AN154*11.92+AO154*95.05</f>
        <v>17.361365755336926</v>
      </c>
      <c r="T154" s="35"/>
      <c r="U154" s="358">
        <f t="shared" ref="U154:U217" si="48">(116*AT154)-16</f>
        <v>47.084176826750038</v>
      </c>
      <c r="V154" s="359">
        <f t="shared" ref="V154:V217" si="49">500*(AS154-AT154)</f>
        <v>-2.6907499998625739</v>
      </c>
      <c r="W154" s="360">
        <f t="shared" ref="W154:W217" si="50">200*(AT154-AU154)</f>
        <v>0.31373062682504838</v>
      </c>
      <c r="X154" s="86"/>
      <c r="Y154" s="340"/>
      <c r="AL154" s="38"/>
      <c r="AM154" s="43">
        <f t="shared" si="41"/>
        <v>0.14702726649759501</v>
      </c>
      <c r="AN154" s="44">
        <f t="shared" si="42"/>
        <v>0.16513219450166761</v>
      </c>
      <c r="AO154" s="44">
        <f t="shared" si="43"/>
        <v>0.15896083506088046</v>
      </c>
      <c r="AP154" s="44">
        <f t="shared" si="36"/>
        <v>0.15610987004944232</v>
      </c>
      <c r="AQ154" s="44">
        <f t="shared" si="37"/>
        <v>0.16083751465637694</v>
      </c>
      <c r="AR154" s="44">
        <f t="shared" si="38"/>
        <v>0.15944973738174856</v>
      </c>
      <c r="AS154" s="44">
        <f t="shared" si="44"/>
        <v>0.53844761057570623</v>
      </c>
      <c r="AT154" s="44">
        <f t="shared" si="39"/>
        <v>0.54382911057543137</v>
      </c>
      <c r="AU154" s="41">
        <f t="shared" si="40"/>
        <v>0.54226045744130613</v>
      </c>
      <c r="AV154" s="42"/>
    </row>
    <row r="155" spans="1:48" ht="19.5">
      <c r="A155" s="85"/>
      <c r="B155" s="97"/>
      <c r="C155" s="253"/>
      <c r="D155" s="77" t="s">
        <v>301</v>
      </c>
      <c r="E155" s="77">
        <v>0</v>
      </c>
      <c r="F155" s="77">
        <v>10</v>
      </c>
      <c r="G155" s="77">
        <v>30</v>
      </c>
      <c r="H155" s="77">
        <v>60</v>
      </c>
      <c r="I155" s="99" t="s">
        <v>302</v>
      </c>
      <c r="J155" s="319"/>
      <c r="K155" s="72"/>
      <c r="L155" s="326"/>
      <c r="M155" s="341">
        <v>117</v>
      </c>
      <c r="N155" s="78">
        <v>111</v>
      </c>
      <c r="O155" s="342">
        <v>97</v>
      </c>
      <c r="P155" s="35"/>
      <c r="Q155" s="349">
        <f t="shared" si="45"/>
        <v>15.178226362131589</v>
      </c>
      <c r="R155" s="350">
        <f t="shared" si="46"/>
        <v>16.013854097441982</v>
      </c>
      <c r="S155" s="351">
        <f t="shared" si="47"/>
        <v>13.600265377066352</v>
      </c>
      <c r="T155" s="35"/>
      <c r="U155" s="358">
        <f t="shared" si="48"/>
        <v>46.992659601042092</v>
      </c>
      <c r="V155" s="359">
        <f t="shared" si="49"/>
        <v>-0.2527239946831239</v>
      </c>
      <c r="W155" s="360">
        <f t="shared" si="50"/>
        <v>8.6327995270939599</v>
      </c>
      <c r="X155" s="86"/>
      <c r="Y155" s="340"/>
      <c r="AL155" s="38"/>
      <c r="AM155" s="43">
        <f t="shared" si="41"/>
        <v>0.17788841598362914</v>
      </c>
      <c r="AN155" s="44">
        <f t="shared" si="42"/>
        <v>0.15896083506088046</v>
      </c>
      <c r="AO155" s="44">
        <f t="shared" si="43"/>
        <v>0.11953842798834564</v>
      </c>
      <c r="AP155" s="44">
        <f t="shared" si="36"/>
        <v>0.15969179839586298</v>
      </c>
      <c r="AQ155" s="44">
        <f t="shared" si="37"/>
        <v>0.16013854097441982</v>
      </c>
      <c r="AR155" s="44">
        <f t="shared" si="38"/>
        <v>0.12490715150268042</v>
      </c>
      <c r="AS155" s="44">
        <f t="shared" si="44"/>
        <v>0.54253472098513456</v>
      </c>
      <c r="AT155" s="44">
        <f t="shared" si="39"/>
        <v>0.5430401689745008</v>
      </c>
      <c r="AU155" s="41">
        <f t="shared" si="40"/>
        <v>0.49987617133903101</v>
      </c>
      <c r="AV155" s="42"/>
    </row>
    <row r="156" spans="1:48" ht="19.5">
      <c r="A156" s="85"/>
      <c r="B156" s="97"/>
      <c r="C156" s="254"/>
      <c r="D156" s="77" t="s">
        <v>303</v>
      </c>
      <c r="E156" s="77">
        <v>30</v>
      </c>
      <c r="F156" s="77">
        <v>40</v>
      </c>
      <c r="G156" s="77">
        <v>70</v>
      </c>
      <c r="H156" s="77">
        <v>40</v>
      </c>
      <c r="I156" s="99" t="s">
        <v>304</v>
      </c>
      <c r="J156" s="319"/>
      <c r="K156" s="72"/>
      <c r="L156" s="326"/>
      <c r="M156" s="341">
        <v>116</v>
      </c>
      <c r="N156" s="78">
        <v>102</v>
      </c>
      <c r="O156" s="342">
        <v>67</v>
      </c>
      <c r="P156" s="35"/>
      <c r="Q156" s="349">
        <f t="shared" si="45"/>
        <v>12.96694935091614</v>
      </c>
      <c r="R156" s="350">
        <f t="shared" si="46"/>
        <v>13.620993857404912</v>
      </c>
      <c r="S156" s="351">
        <f t="shared" si="47"/>
        <v>7.2558728611912784</v>
      </c>
      <c r="T156" s="35"/>
      <c r="U156" s="358">
        <f t="shared" si="48"/>
        <v>43.68441226858463</v>
      </c>
      <c r="V156" s="359">
        <f t="shared" si="49"/>
        <v>0.13639907393175887</v>
      </c>
      <c r="W156" s="360">
        <f t="shared" si="50"/>
        <v>21.81928293642542</v>
      </c>
      <c r="X156" s="86"/>
      <c r="Y156" s="340"/>
      <c r="AL156" s="38"/>
      <c r="AM156" s="43">
        <f t="shared" si="41"/>
        <v>0.17464740365558501</v>
      </c>
      <c r="AN156" s="44">
        <f t="shared" si="42"/>
        <v>0.13286832155381798</v>
      </c>
      <c r="AO156" s="44">
        <f t="shared" si="43"/>
        <v>5.6128490049600098E-2</v>
      </c>
      <c r="AP156" s="44">
        <f t="shared" si="36"/>
        <v>0.13642670837497387</v>
      </c>
      <c r="AQ156" s="44">
        <f t="shared" si="37"/>
        <v>0.13620993857404912</v>
      </c>
      <c r="AR156" s="44">
        <f t="shared" si="38"/>
        <v>6.6639171047741877E-2</v>
      </c>
      <c r="AS156" s="44">
        <f t="shared" si="44"/>
        <v>0.51479359356669652</v>
      </c>
      <c r="AT156" s="44">
        <f t="shared" si="39"/>
        <v>0.514520795418833</v>
      </c>
      <c r="AU156" s="41">
        <f t="shared" si="40"/>
        <v>0.40542438073670589</v>
      </c>
      <c r="AV156" s="42"/>
    </row>
    <row r="157" spans="1:48" ht="19.5">
      <c r="A157" s="85"/>
      <c r="B157" s="97"/>
      <c r="C157" s="255"/>
      <c r="D157" s="77" t="s">
        <v>305</v>
      </c>
      <c r="E157" s="77">
        <v>20</v>
      </c>
      <c r="F157" s="77">
        <v>50</v>
      </c>
      <c r="G157" s="77">
        <v>40</v>
      </c>
      <c r="H157" s="77">
        <v>80</v>
      </c>
      <c r="I157" s="99" t="s">
        <v>306</v>
      </c>
      <c r="J157" s="319"/>
      <c r="K157" s="72"/>
      <c r="L157" s="326"/>
      <c r="M157" s="341">
        <v>91</v>
      </c>
      <c r="N157" s="78">
        <v>98</v>
      </c>
      <c r="O157" s="342">
        <v>89</v>
      </c>
      <c r="P157" s="35"/>
      <c r="Q157" s="349">
        <f t="shared" si="45"/>
        <v>10.485238343708108</v>
      </c>
      <c r="R157" s="350">
        <f t="shared" si="46"/>
        <v>11.680780259582164</v>
      </c>
      <c r="S157" s="351">
        <f t="shared" si="47"/>
        <v>11.153178099160861</v>
      </c>
      <c r="T157" s="35"/>
      <c r="U157" s="358">
        <f t="shared" si="48"/>
        <v>40.704206036218785</v>
      </c>
      <c r="V157" s="359">
        <f t="shared" si="49"/>
        <v>-4.6142449655446613</v>
      </c>
      <c r="W157" s="360">
        <f t="shared" si="50"/>
        <v>4.187350382744814</v>
      </c>
      <c r="X157" s="86"/>
      <c r="Y157" s="340"/>
      <c r="AL157" s="38"/>
      <c r="AM157" s="43">
        <f t="shared" si="41"/>
        <v>0.10461648409110418</v>
      </c>
      <c r="AN157" s="44">
        <f t="shared" si="42"/>
        <v>0.12213877222960189</v>
      </c>
      <c r="AO157" s="44">
        <f t="shared" si="43"/>
        <v>9.9898728247113905E-2</v>
      </c>
      <c r="AP157" s="44">
        <f t="shared" si="36"/>
        <v>0.11031635236996547</v>
      </c>
      <c r="AQ157" s="44">
        <f t="shared" si="37"/>
        <v>0.11680780259582164</v>
      </c>
      <c r="AR157" s="44">
        <f t="shared" si="38"/>
        <v>0.10243268553549095</v>
      </c>
      <c r="AS157" s="44">
        <f t="shared" si="44"/>
        <v>0.47960087245010713</v>
      </c>
      <c r="AT157" s="44">
        <f t="shared" si="39"/>
        <v>0.48882936238119645</v>
      </c>
      <c r="AU157" s="41">
        <f t="shared" si="40"/>
        <v>0.46789261046747238</v>
      </c>
      <c r="AV157" s="42"/>
    </row>
    <row r="158" spans="1:48" ht="19.5">
      <c r="A158" s="85"/>
      <c r="B158" s="97"/>
      <c r="C158" s="256"/>
      <c r="D158" s="77" t="s">
        <v>307</v>
      </c>
      <c r="E158" s="77">
        <v>20</v>
      </c>
      <c r="F158" s="77">
        <v>5</v>
      </c>
      <c r="G158" s="77">
        <v>30</v>
      </c>
      <c r="H158" s="77">
        <v>80</v>
      </c>
      <c r="I158" s="99" t="s">
        <v>308</v>
      </c>
      <c r="J158" s="319"/>
      <c r="K158" s="72"/>
      <c r="L158" s="326"/>
      <c r="M158" s="341">
        <v>87</v>
      </c>
      <c r="N158" s="78">
        <v>93</v>
      </c>
      <c r="O158" s="342">
        <v>87</v>
      </c>
      <c r="P158" s="35"/>
      <c r="Q158" s="349">
        <f t="shared" si="45"/>
        <v>9.5651304739818794</v>
      </c>
      <c r="R158" s="350">
        <f t="shared" si="46"/>
        <v>10.543058204513843</v>
      </c>
      <c r="S158" s="351">
        <f t="shared" si="47"/>
        <v>10.547701706348281</v>
      </c>
      <c r="T158" s="35"/>
      <c r="U158" s="358">
        <f t="shared" si="48"/>
        <v>38.799953579436639</v>
      </c>
      <c r="V158" s="359">
        <f t="shared" si="49"/>
        <v>-3.6364431329543589</v>
      </c>
      <c r="W158" s="360">
        <f t="shared" si="50"/>
        <v>2.6291348863869524</v>
      </c>
      <c r="X158" s="86"/>
      <c r="Y158" s="340"/>
      <c r="AL158" s="38"/>
      <c r="AM158" s="43">
        <f t="shared" si="41"/>
        <v>9.5307466630964677E-2</v>
      </c>
      <c r="AN158" s="44">
        <f t="shared" si="42"/>
        <v>0.10946171077829935</v>
      </c>
      <c r="AO158" s="44">
        <f t="shared" si="43"/>
        <v>9.5307466630964677E-2</v>
      </c>
      <c r="AP158" s="44">
        <f t="shared" si="36"/>
        <v>0.10063579570088356</v>
      </c>
      <c r="AQ158" s="44">
        <f t="shared" si="37"/>
        <v>0.10543058204513843</v>
      </c>
      <c r="AR158" s="44">
        <f t="shared" si="38"/>
        <v>9.6871887313430757E-2</v>
      </c>
      <c r="AS158" s="44">
        <f t="shared" si="44"/>
        <v>0.46514050666026918</v>
      </c>
      <c r="AT158" s="44">
        <f t="shared" si="39"/>
        <v>0.4724133929261779</v>
      </c>
      <c r="AU158" s="41">
        <f t="shared" si="40"/>
        <v>0.45926771849424314</v>
      </c>
      <c r="AV158" s="42"/>
    </row>
    <row r="159" spans="1:48" ht="19.5">
      <c r="A159" s="85"/>
      <c r="B159" s="97"/>
      <c r="C159" s="257"/>
      <c r="D159" s="77" t="s">
        <v>309</v>
      </c>
      <c r="E159" s="77">
        <v>40</v>
      </c>
      <c r="F159" s="77">
        <v>10</v>
      </c>
      <c r="G159" s="77">
        <v>20</v>
      </c>
      <c r="H159" s="77">
        <v>80</v>
      </c>
      <c r="I159" s="99" t="s">
        <v>310</v>
      </c>
      <c r="J159" s="319"/>
      <c r="K159" s="72"/>
      <c r="L159" s="326"/>
      <c r="M159" s="341">
        <v>85</v>
      </c>
      <c r="N159" s="78">
        <v>93</v>
      </c>
      <c r="O159" s="342">
        <v>97</v>
      </c>
      <c r="P159" s="35"/>
      <c r="Q159" s="349">
        <f t="shared" si="45"/>
        <v>9.8183315718253557</v>
      </c>
      <c r="R159" s="350">
        <f t="shared" si="46"/>
        <v>10.62306378469907</v>
      </c>
      <c r="S159" s="351">
        <f t="shared" si="47"/>
        <v>12.842235675353557</v>
      </c>
      <c r="T159" s="35"/>
      <c r="U159" s="358">
        <f t="shared" si="48"/>
        <v>38.938220183533893</v>
      </c>
      <c r="V159" s="359">
        <f t="shared" si="49"/>
        <v>-2.1981229058314069</v>
      </c>
      <c r="W159" s="360">
        <f t="shared" si="50"/>
        <v>-3.3611268509422865</v>
      </c>
      <c r="X159" s="86"/>
      <c r="Y159" s="340"/>
      <c r="AL159" s="38"/>
      <c r="AM159" s="43">
        <f t="shared" si="41"/>
        <v>9.084171118340767E-2</v>
      </c>
      <c r="AN159" s="44">
        <f t="shared" si="42"/>
        <v>0.10946171077829935</v>
      </c>
      <c r="AO159" s="44">
        <f t="shared" si="43"/>
        <v>0.11953842798834564</v>
      </c>
      <c r="AP159" s="44">
        <f t="shared" si="36"/>
        <v>0.10329975245747215</v>
      </c>
      <c r="AQ159" s="44">
        <f t="shared" si="37"/>
        <v>0.1062306378469907</v>
      </c>
      <c r="AR159" s="44">
        <f t="shared" si="38"/>
        <v>0.11794527773255289</v>
      </c>
      <c r="AS159" s="44">
        <f t="shared" si="44"/>
        <v>0.46920910059811211</v>
      </c>
      <c r="AT159" s="44">
        <f t="shared" si="39"/>
        <v>0.47360534640977492</v>
      </c>
      <c r="AU159" s="41">
        <f t="shared" si="40"/>
        <v>0.49041098066448635</v>
      </c>
      <c r="AV159" s="42"/>
    </row>
    <row r="160" spans="1:48" ht="19.5">
      <c r="A160" s="85"/>
      <c r="B160" s="97"/>
      <c r="C160" s="258"/>
      <c r="D160" s="77" t="s">
        <v>311</v>
      </c>
      <c r="E160" s="77">
        <v>20</v>
      </c>
      <c r="F160" s="77">
        <v>0</v>
      </c>
      <c r="G160" s="77">
        <v>10</v>
      </c>
      <c r="H160" s="77">
        <v>80</v>
      </c>
      <c r="I160" s="99" t="s">
        <v>312</v>
      </c>
      <c r="J160" s="319"/>
      <c r="K160" s="72"/>
      <c r="L160" s="326"/>
      <c r="M160" s="341">
        <v>89</v>
      </c>
      <c r="N160" s="78">
        <v>97</v>
      </c>
      <c r="O160" s="342">
        <v>99</v>
      </c>
      <c r="P160" s="35"/>
      <c r="Q160" s="349">
        <f t="shared" si="45"/>
        <v>10.646649044749374</v>
      </c>
      <c r="R160" s="350">
        <f t="shared" si="46"/>
        <v>11.574087855050182</v>
      </c>
      <c r="S160" s="351">
        <f t="shared" si="47"/>
        <v>13.477263866306354</v>
      </c>
      <c r="T160" s="35"/>
      <c r="U160" s="358">
        <f t="shared" si="48"/>
        <v>40.531032042151629</v>
      </c>
      <c r="V160" s="359">
        <f t="shared" si="49"/>
        <v>-2.6435628893899663</v>
      </c>
      <c r="W160" s="360">
        <f t="shared" si="50"/>
        <v>-2.2056306958306182</v>
      </c>
      <c r="X160" s="86"/>
      <c r="Y160" s="340"/>
      <c r="AL160" s="38"/>
      <c r="AM160" s="43">
        <f t="shared" si="41"/>
        <v>9.9898728247113905E-2</v>
      </c>
      <c r="AN160" s="44">
        <f t="shared" si="42"/>
        <v>0.11953842798834564</v>
      </c>
      <c r="AO160" s="44">
        <f t="shared" si="43"/>
        <v>0.12477181756095049</v>
      </c>
      <c r="AP160" s="44">
        <f t="shared" si="36"/>
        <v>0.11201457220900581</v>
      </c>
      <c r="AQ160" s="44">
        <f t="shared" si="37"/>
        <v>0.11574087855050182</v>
      </c>
      <c r="AR160" s="44">
        <f t="shared" si="38"/>
        <v>0.12377748469739402</v>
      </c>
      <c r="AS160" s="44">
        <f t="shared" si="44"/>
        <v>0.48204935734321686</v>
      </c>
      <c r="AT160" s="44">
        <f t="shared" si="39"/>
        <v>0.48733648312199679</v>
      </c>
      <c r="AU160" s="41">
        <f t="shared" si="40"/>
        <v>0.49836463660114988</v>
      </c>
      <c r="AV160" s="42"/>
    </row>
    <row r="161" spans="1:48" ht="19.5">
      <c r="A161" s="85"/>
      <c r="B161" s="97"/>
      <c r="C161" s="259"/>
      <c r="D161" s="77" t="s">
        <v>313</v>
      </c>
      <c r="E161" s="77">
        <v>10</v>
      </c>
      <c r="F161" s="77">
        <v>10</v>
      </c>
      <c r="G161" s="77">
        <v>40</v>
      </c>
      <c r="H161" s="77">
        <v>80</v>
      </c>
      <c r="I161" s="99" t="s">
        <v>314</v>
      </c>
      <c r="J161" s="319"/>
      <c r="K161" s="72"/>
      <c r="L161" s="326"/>
      <c r="M161" s="341">
        <v>85</v>
      </c>
      <c r="N161" s="78">
        <v>85</v>
      </c>
      <c r="O161" s="342">
        <v>72</v>
      </c>
      <c r="P161" s="35"/>
      <c r="Q161" s="349">
        <f t="shared" si="45"/>
        <v>8.1645107249293396</v>
      </c>
      <c r="R161" s="350">
        <f t="shared" si="46"/>
        <v>8.896173549119343</v>
      </c>
      <c r="S161" s="351">
        <f t="shared" si="47"/>
        <v>7.4177081990508924</v>
      </c>
      <c r="T161" s="35"/>
      <c r="U161" s="358">
        <f t="shared" si="48"/>
        <v>35.783619727116452</v>
      </c>
      <c r="V161" s="359">
        <f t="shared" si="49"/>
        <v>-2.5908245944167296</v>
      </c>
      <c r="W161" s="360">
        <f t="shared" si="50"/>
        <v>7.5988137053636056</v>
      </c>
      <c r="X161" s="86"/>
      <c r="Y161" s="340"/>
      <c r="AL161" s="38"/>
      <c r="AM161" s="43">
        <f t="shared" si="41"/>
        <v>9.084171118340767E-2</v>
      </c>
      <c r="AN161" s="44">
        <f t="shared" si="42"/>
        <v>9.084171118340767E-2</v>
      </c>
      <c r="AO161" s="44">
        <f t="shared" si="43"/>
        <v>6.48032666929058E-2</v>
      </c>
      <c r="AP161" s="44">
        <f t="shared" si="36"/>
        <v>8.5899720400742161E-2</v>
      </c>
      <c r="AQ161" s="44">
        <f t="shared" si="37"/>
        <v>8.8961735491193433E-2</v>
      </c>
      <c r="AR161" s="44">
        <f t="shared" si="38"/>
        <v>6.8125494329242336E-2</v>
      </c>
      <c r="AS161" s="44">
        <f t="shared" si="44"/>
        <v>0.4412288657001015</v>
      </c>
      <c r="AT161" s="44">
        <f t="shared" si="39"/>
        <v>0.44641051488893496</v>
      </c>
      <c r="AU161" s="41">
        <f t="shared" si="40"/>
        <v>0.40841644636211694</v>
      </c>
      <c r="AV161" s="42"/>
    </row>
    <row r="162" spans="1:48" ht="19.5">
      <c r="A162" s="85"/>
      <c r="B162" s="97"/>
      <c r="C162" s="260"/>
      <c r="D162" s="77" t="s">
        <v>315</v>
      </c>
      <c r="E162" s="77">
        <v>40</v>
      </c>
      <c r="F162" s="77">
        <v>10</v>
      </c>
      <c r="G162" s="77">
        <v>10</v>
      </c>
      <c r="H162" s="77">
        <v>80</v>
      </c>
      <c r="I162" s="99" t="s">
        <v>316</v>
      </c>
      <c r="J162" s="319"/>
      <c r="K162" s="72"/>
      <c r="L162" s="326"/>
      <c r="M162" s="341">
        <v>81</v>
      </c>
      <c r="N162" s="78">
        <v>86</v>
      </c>
      <c r="O162" s="342">
        <v>92</v>
      </c>
      <c r="P162" s="35"/>
      <c r="Q162" s="349">
        <f t="shared" si="45"/>
        <v>8.652894362188837</v>
      </c>
      <c r="R162" s="350">
        <f t="shared" si="46"/>
        <v>9.1776141798780415</v>
      </c>
      <c r="S162" s="351">
        <f t="shared" si="47"/>
        <v>11.440614399977393</v>
      </c>
      <c r="T162" s="35"/>
      <c r="U162" s="358">
        <f t="shared" si="48"/>
        <v>36.324038274110983</v>
      </c>
      <c r="V162" s="359">
        <f t="shared" si="49"/>
        <v>-0.60622715453717557</v>
      </c>
      <c r="W162" s="360">
        <f t="shared" si="50"/>
        <v>-4.1617466861872288</v>
      </c>
      <c r="X162" s="86"/>
      <c r="Y162" s="340"/>
      <c r="AL162" s="38"/>
      <c r="AM162" s="43">
        <f t="shared" si="41"/>
        <v>8.2282707129814794E-2</v>
      </c>
      <c r="AN162" s="44">
        <f t="shared" si="42"/>
        <v>9.3058962846687465E-2</v>
      </c>
      <c r="AO162" s="44">
        <f t="shared" si="43"/>
        <v>0.10702310297826761</v>
      </c>
      <c r="AP162" s="44">
        <f t="shared" si="36"/>
        <v>9.1038058667699526E-2</v>
      </c>
      <c r="AQ162" s="44">
        <f t="shared" si="37"/>
        <v>9.1776141798780408E-2</v>
      </c>
      <c r="AR162" s="44">
        <f t="shared" si="38"/>
        <v>0.10507254943358829</v>
      </c>
      <c r="AS162" s="44">
        <f t="shared" si="44"/>
        <v>0.44985684115739966</v>
      </c>
      <c r="AT162" s="44">
        <f t="shared" si="39"/>
        <v>0.45106929546647401</v>
      </c>
      <c r="AU162" s="41">
        <f t="shared" si="40"/>
        <v>0.47187802889741015</v>
      </c>
      <c r="AV162" s="42"/>
    </row>
    <row r="163" spans="1:48" ht="19.5">
      <c r="A163" s="85"/>
      <c r="B163" s="97"/>
      <c r="C163" s="261"/>
      <c r="D163" s="77" t="s">
        <v>317</v>
      </c>
      <c r="E163" s="77">
        <v>60</v>
      </c>
      <c r="F163" s="77">
        <v>30</v>
      </c>
      <c r="G163" s="77">
        <v>30</v>
      </c>
      <c r="H163" s="77">
        <v>80</v>
      </c>
      <c r="I163" s="99" t="s">
        <v>318</v>
      </c>
      <c r="J163" s="319"/>
      <c r="K163" s="72"/>
      <c r="L163" s="326"/>
      <c r="M163" s="341">
        <v>55</v>
      </c>
      <c r="N163" s="78">
        <v>63</v>
      </c>
      <c r="O163" s="342">
        <v>67</v>
      </c>
      <c r="P163" s="35"/>
      <c r="Q163" s="349">
        <f t="shared" si="45"/>
        <v>4.3661743295797617</v>
      </c>
      <c r="R163" s="350">
        <f t="shared" si="46"/>
        <v>4.772486237459959</v>
      </c>
      <c r="S163" s="351">
        <f t="shared" si="47"/>
        <v>6.0012496829243043</v>
      </c>
      <c r="T163" s="35"/>
      <c r="U163" s="358">
        <f t="shared" si="48"/>
        <v>26.076494530498721</v>
      </c>
      <c r="V163" s="359">
        <f t="shared" si="49"/>
        <v>-2.2936273674007692</v>
      </c>
      <c r="W163" s="360">
        <f t="shared" si="50"/>
        <v>-3.5670326273266273</v>
      </c>
      <c r="X163" s="86"/>
      <c r="Y163" s="340"/>
      <c r="AL163" s="38"/>
      <c r="AM163" s="43">
        <f t="shared" si="41"/>
        <v>3.8204371595346502E-2</v>
      </c>
      <c r="AN163" s="44">
        <f t="shared" si="42"/>
        <v>4.9706565984127239E-2</v>
      </c>
      <c r="AO163" s="44">
        <f t="shared" si="43"/>
        <v>5.6128490049600098E-2</v>
      </c>
      <c r="AP163" s="44">
        <f t="shared" ref="AP163:AP219" si="51">Q163/M$6</f>
        <v>4.5937003057221815E-2</v>
      </c>
      <c r="AQ163" s="44">
        <f t="shared" ref="AQ163:AQ219" si="52">R163/N$6</f>
        <v>4.7724862374599587E-2</v>
      </c>
      <c r="AR163" s="44">
        <f t="shared" ref="AR163:AR219" si="53">S163/O$6</f>
        <v>5.5116498286457066E-2</v>
      </c>
      <c r="AS163" s="44">
        <f t="shared" si="44"/>
        <v>0.3581411463901874</v>
      </c>
      <c r="AT163" s="44">
        <f t="shared" si="39"/>
        <v>0.36272840112498894</v>
      </c>
      <c r="AU163" s="41">
        <f t="shared" si="40"/>
        <v>0.38056356426162208</v>
      </c>
      <c r="AV163" s="42"/>
    </row>
    <row r="164" spans="1:48" ht="19.5">
      <c r="A164" s="85"/>
      <c r="B164" s="97"/>
      <c r="C164" s="262"/>
      <c r="D164" s="77" t="s">
        <v>319</v>
      </c>
      <c r="E164" s="77">
        <v>50</v>
      </c>
      <c r="F164" s="77">
        <v>10</v>
      </c>
      <c r="G164" s="77">
        <v>5</v>
      </c>
      <c r="H164" s="77">
        <v>95</v>
      </c>
      <c r="I164" s="99" t="s">
        <v>320</v>
      </c>
      <c r="J164" s="319"/>
      <c r="K164" s="72"/>
      <c r="L164" s="326"/>
      <c r="M164" s="341">
        <v>46</v>
      </c>
      <c r="N164" s="78">
        <v>50</v>
      </c>
      <c r="O164" s="342">
        <v>52</v>
      </c>
      <c r="P164" s="35"/>
      <c r="Q164" s="349">
        <f t="shared" si="45"/>
        <v>2.8871492267830541</v>
      </c>
      <c r="R164" s="350">
        <f t="shared" si="46"/>
        <v>3.1099798467872013</v>
      </c>
      <c r="S164" s="351">
        <f t="shared" si="47"/>
        <v>3.6969286722589505</v>
      </c>
      <c r="T164" s="35"/>
      <c r="U164" s="358">
        <f t="shared" si="48"/>
        <v>20.479077526703833</v>
      </c>
      <c r="V164" s="359">
        <f t="shared" si="49"/>
        <v>-1.2293764146878439</v>
      </c>
      <c r="W164" s="360">
        <f t="shared" si="50"/>
        <v>-1.8675469145925994</v>
      </c>
      <c r="X164" s="86"/>
      <c r="Y164" s="340"/>
      <c r="AL164" s="38"/>
      <c r="AM164" s="43">
        <f t="shared" si="41"/>
        <v>2.7320891639074901E-2</v>
      </c>
      <c r="AN164" s="44">
        <f t="shared" si="42"/>
        <v>3.1896033073011518E-2</v>
      </c>
      <c r="AO164" s="44">
        <f t="shared" si="43"/>
        <v>3.4339806808682156E-2</v>
      </c>
      <c r="AP164" s="44">
        <f t="shared" si="51"/>
        <v>3.0376016358044485E-2</v>
      </c>
      <c r="AQ164" s="44">
        <f t="shared" si="52"/>
        <v>3.1099798467872013E-2</v>
      </c>
      <c r="AR164" s="44">
        <f t="shared" si="53"/>
        <v>3.3953222011323628E-2</v>
      </c>
      <c r="AS164" s="44">
        <f t="shared" si="44"/>
        <v>0.31201605343531252</v>
      </c>
      <c r="AT164" s="44">
        <f t="shared" si="39"/>
        <v>0.31447480626468821</v>
      </c>
      <c r="AU164" s="41">
        <f t="shared" si="40"/>
        <v>0.32381254083765121</v>
      </c>
      <c r="AV164" s="42"/>
    </row>
    <row r="165" spans="1:48" ht="19.5">
      <c r="A165" s="85"/>
      <c r="B165" s="97"/>
      <c r="C165" s="263"/>
      <c r="D165" s="77" t="s">
        <v>321</v>
      </c>
      <c r="E165" s="77">
        <v>30</v>
      </c>
      <c r="F165" s="77">
        <v>20</v>
      </c>
      <c r="G165" s="77">
        <v>40</v>
      </c>
      <c r="H165" s="77">
        <v>80</v>
      </c>
      <c r="I165" s="99" t="s">
        <v>322</v>
      </c>
      <c r="J165" s="319"/>
      <c r="K165" s="72"/>
      <c r="L165" s="326"/>
      <c r="M165" s="341">
        <v>75</v>
      </c>
      <c r="N165" s="78">
        <v>77</v>
      </c>
      <c r="O165" s="342">
        <v>70</v>
      </c>
      <c r="P165" s="35"/>
      <c r="Q165" s="349">
        <f t="shared" si="45"/>
        <v>6.6610188306824627</v>
      </c>
      <c r="R165" s="350">
        <f t="shared" si="46"/>
        <v>7.2458065566102086</v>
      </c>
      <c r="S165" s="351">
        <f t="shared" si="47"/>
        <v>6.8418581745010663</v>
      </c>
      <c r="T165" s="35"/>
      <c r="U165" s="358">
        <f t="shared" si="48"/>
        <v>32.360067794831153</v>
      </c>
      <c r="V165" s="359">
        <f t="shared" si="49"/>
        <v>-2.304542074588384</v>
      </c>
      <c r="W165" s="360">
        <f t="shared" si="50"/>
        <v>3.8670645219291755</v>
      </c>
      <c r="X165" s="86"/>
      <c r="Y165" s="340"/>
      <c r="AL165" s="38"/>
      <c r="AM165" s="43">
        <f t="shared" si="41"/>
        <v>7.0360095696595876E-2</v>
      </c>
      <c r="AN165" s="44">
        <f t="shared" si="42"/>
        <v>7.4213568380149628E-2</v>
      </c>
      <c r="AO165" s="44">
        <f t="shared" si="43"/>
        <v>6.1246054231617601E-2</v>
      </c>
      <c r="AP165" s="44">
        <f t="shared" si="51"/>
        <v>7.0081315882484063E-2</v>
      </c>
      <c r="AQ165" s="44">
        <f t="shared" si="52"/>
        <v>7.2458065566102084E-2</v>
      </c>
      <c r="AR165" s="44">
        <f t="shared" si="53"/>
        <v>6.2836789714657629E-2</v>
      </c>
      <c r="AS165" s="44">
        <f t="shared" si="44"/>
        <v>0.41228805201316077</v>
      </c>
      <c r="AT165" s="44">
        <f t="shared" si="39"/>
        <v>0.41689713616233753</v>
      </c>
      <c r="AU165" s="41">
        <f t="shared" si="40"/>
        <v>0.39756181355269166</v>
      </c>
      <c r="AV165" s="42"/>
    </row>
    <row r="166" spans="1:48" ht="19.5">
      <c r="A166" s="85"/>
      <c r="B166" s="97"/>
      <c r="C166" s="264"/>
      <c r="D166" s="77" t="s">
        <v>323</v>
      </c>
      <c r="E166" s="77">
        <v>40</v>
      </c>
      <c r="F166" s="77">
        <v>20</v>
      </c>
      <c r="G166" s="77">
        <v>40</v>
      </c>
      <c r="H166" s="77">
        <v>40</v>
      </c>
      <c r="I166" s="99" t="s">
        <v>324</v>
      </c>
      <c r="J166" s="319"/>
      <c r="K166" s="72"/>
      <c r="L166" s="326"/>
      <c r="M166" s="341">
        <v>129</v>
      </c>
      <c r="N166" s="78">
        <v>132</v>
      </c>
      <c r="O166" s="342">
        <v>121</v>
      </c>
      <c r="P166" s="35"/>
      <c r="Q166" s="349">
        <f t="shared" si="45"/>
        <v>20.755714985537075</v>
      </c>
      <c r="R166" s="350">
        <f t="shared" si="46"/>
        <v>22.550131426094232</v>
      </c>
      <c r="S166" s="351">
        <f t="shared" si="47"/>
        <v>21.347826888399954</v>
      </c>
      <c r="T166" s="35"/>
      <c r="U166" s="358">
        <f t="shared" si="48"/>
        <v>54.6059035357829</v>
      </c>
      <c r="V166" s="359">
        <f t="shared" si="49"/>
        <v>-3.2410992030426633</v>
      </c>
      <c r="W166" s="360">
        <f t="shared" si="50"/>
        <v>5.5463384689158124</v>
      </c>
      <c r="X166" s="86"/>
      <c r="Y166" s="340"/>
      <c r="AL166" s="38"/>
      <c r="AM166" s="43">
        <f t="shared" si="41"/>
        <v>0.21952619972926918</v>
      </c>
      <c r="AN166" s="44">
        <f t="shared" si="42"/>
        <v>0.23074004852434918</v>
      </c>
      <c r="AO166" s="44">
        <f t="shared" si="43"/>
        <v>0.19120168274079138</v>
      </c>
      <c r="AP166" s="44">
        <f t="shared" si="51"/>
        <v>0.21837317312000459</v>
      </c>
      <c r="AQ166" s="44">
        <f t="shared" si="52"/>
        <v>0.22550131426094233</v>
      </c>
      <c r="AR166" s="44">
        <f t="shared" si="53"/>
        <v>0.19606207478118673</v>
      </c>
      <c r="AS166" s="44">
        <f t="shared" si="44"/>
        <v>0.60218938379893971</v>
      </c>
      <c r="AT166" s="44">
        <f t="shared" ref="AT166:AT219" si="54">IF(AQ166&gt;0.008856,AQ166^(1/3),(7.787*AQ166)+(16/116))</f>
        <v>0.60867158220502504</v>
      </c>
      <c r="AU166" s="41">
        <f t="shared" ref="AU166:AU219" si="55">IF(AR166&gt;0.008856,AR166^(1/3),(7.787*AR166)+(16/116))</f>
        <v>0.58093988986044598</v>
      </c>
      <c r="AV166" s="42"/>
    </row>
    <row r="167" spans="1:48" ht="19.5">
      <c r="A167" s="85"/>
      <c r="B167" s="97"/>
      <c r="C167" s="265"/>
      <c r="D167" s="77" t="s">
        <v>325</v>
      </c>
      <c r="E167" s="77">
        <v>80</v>
      </c>
      <c r="F167" s="77">
        <v>60</v>
      </c>
      <c r="G167" s="77">
        <v>50</v>
      </c>
      <c r="H167" s="77">
        <v>40</v>
      </c>
      <c r="I167" s="99" t="s">
        <v>326</v>
      </c>
      <c r="J167" s="319"/>
      <c r="K167" s="72"/>
      <c r="L167" s="326"/>
      <c r="M167" s="341">
        <v>71</v>
      </c>
      <c r="N167" s="78">
        <v>74</v>
      </c>
      <c r="O167" s="342">
        <v>80</v>
      </c>
      <c r="P167" s="35"/>
      <c r="Q167" s="349">
        <f t="shared" si="45"/>
        <v>6.4952802383285384</v>
      </c>
      <c r="R167" s="350">
        <f t="shared" si="46"/>
        <v>6.8163387852483073</v>
      </c>
      <c r="S167" s="351">
        <f t="shared" si="47"/>
        <v>8.5627630395060752</v>
      </c>
      <c r="T167" s="35"/>
      <c r="U167" s="358">
        <f t="shared" si="48"/>
        <v>31.385090209513628</v>
      </c>
      <c r="V167" s="359">
        <f t="shared" si="49"/>
        <v>0.17381810377312124</v>
      </c>
      <c r="W167" s="360">
        <f t="shared" si="50"/>
        <v>-3.9885041969227264</v>
      </c>
      <c r="X167" s="86"/>
      <c r="Y167" s="340"/>
      <c r="AL167" s="38"/>
      <c r="AM167" s="43">
        <f t="shared" si="41"/>
        <v>6.301001765316766E-2</v>
      </c>
      <c r="AN167" s="44">
        <f t="shared" si="42"/>
        <v>6.8478169844400194E-2</v>
      </c>
      <c r="AO167" s="44">
        <f t="shared" si="43"/>
        <v>8.0219820314468296E-2</v>
      </c>
      <c r="AP167" s="44">
        <f t="shared" si="51"/>
        <v>6.8337561820241977E-2</v>
      </c>
      <c r="AQ167" s="44">
        <f t="shared" si="52"/>
        <v>6.8163387852483076E-2</v>
      </c>
      <c r="AR167" s="44">
        <f t="shared" si="53"/>
        <v>7.8641872831443624E-2</v>
      </c>
      <c r="AS167" s="44">
        <f t="shared" si="44"/>
        <v>0.40883979318611202</v>
      </c>
      <c r="AT167" s="44">
        <f t="shared" si="54"/>
        <v>0.40849215697856578</v>
      </c>
      <c r="AU167" s="41">
        <f t="shared" si="55"/>
        <v>0.42843467796317941</v>
      </c>
      <c r="AV167" s="42"/>
    </row>
    <row r="168" spans="1:48" ht="19.5">
      <c r="A168" s="85"/>
      <c r="B168" s="97"/>
      <c r="C168" s="266"/>
      <c r="D168" s="77" t="s">
        <v>327</v>
      </c>
      <c r="E168" s="77">
        <v>60</v>
      </c>
      <c r="F168" s="77">
        <v>20</v>
      </c>
      <c r="G168" s="77">
        <v>30</v>
      </c>
      <c r="H168" s="77">
        <v>80</v>
      </c>
      <c r="I168" s="99" t="s">
        <v>328</v>
      </c>
      <c r="J168" s="319"/>
      <c r="K168" s="72"/>
      <c r="L168" s="326"/>
      <c r="M168" s="341">
        <v>55</v>
      </c>
      <c r="N168" s="78">
        <v>68</v>
      </c>
      <c r="O168" s="342">
        <v>71</v>
      </c>
      <c r="P168" s="35"/>
      <c r="Q168" s="349">
        <f t="shared" si="45"/>
        <v>4.78000128686433</v>
      </c>
      <c r="R168" s="350">
        <f t="shared" si="46"/>
        <v>5.4014016348380647</v>
      </c>
      <c r="S168" s="351">
        <f t="shared" si="47"/>
        <v>6.7518773429901255</v>
      </c>
      <c r="T168" s="35"/>
      <c r="U168" s="358">
        <f t="shared" si="48"/>
        <v>27.849045728753609</v>
      </c>
      <c r="V168" s="359">
        <f t="shared" si="49"/>
        <v>-4.4463676044776133</v>
      </c>
      <c r="W168" s="360">
        <f t="shared" si="50"/>
        <v>-3.5604509295649733</v>
      </c>
      <c r="X168" s="86"/>
      <c r="Y168" s="340"/>
      <c r="AL168" s="38"/>
      <c r="AM168" s="43">
        <f t="shared" si="41"/>
        <v>3.8204371595346502E-2</v>
      </c>
      <c r="AN168" s="44">
        <f t="shared" si="42"/>
        <v>5.7805430191067216E-2</v>
      </c>
      <c r="AO168" s="44">
        <f t="shared" si="43"/>
        <v>6.301001765316766E-2</v>
      </c>
      <c r="AP168" s="44">
        <f t="shared" si="51"/>
        <v>5.0290922247565206E-2</v>
      </c>
      <c r="AQ168" s="44">
        <f t="shared" si="52"/>
        <v>5.4014016348380649E-2</v>
      </c>
      <c r="AR168" s="44">
        <f t="shared" si="53"/>
        <v>6.2010390446535509E-2</v>
      </c>
      <c r="AS168" s="44">
        <f t="shared" si="44"/>
        <v>0.36911627969409311</v>
      </c>
      <c r="AT168" s="44">
        <f t="shared" si="54"/>
        <v>0.37800901490304833</v>
      </c>
      <c r="AU168" s="41">
        <f t="shared" si="55"/>
        <v>0.3958112695508732</v>
      </c>
      <c r="AV168" s="42"/>
    </row>
    <row r="169" spans="1:48" ht="19.5">
      <c r="A169" s="85"/>
      <c r="B169" s="97"/>
      <c r="C169" s="267"/>
      <c r="D169" s="77" t="s">
        <v>329</v>
      </c>
      <c r="E169" s="77">
        <v>20</v>
      </c>
      <c r="F169" s="77">
        <v>10</v>
      </c>
      <c r="G169" s="77">
        <v>20</v>
      </c>
      <c r="H169" s="77">
        <v>40</v>
      </c>
      <c r="I169" s="99" t="s">
        <v>330</v>
      </c>
      <c r="J169" s="319"/>
      <c r="K169" s="72"/>
      <c r="L169" s="326"/>
      <c r="M169" s="341">
        <v>147</v>
      </c>
      <c r="N169" s="78">
        <v>147</v>
      </c>
      <c r="O169" s="342">
        <v>136</v>
      </c>
      <c r="P169" s="35"/>
      <c r="Q169" s="349">
        <f t="shared" si="45"/>
        <v>26.910273983026688</v>
      </c>
      <c r="R169" s="350">
        <f t="shared" si="46"/>
        <v>28.848054468901541</v>
      </c>
      <c r="S169" s="351">
        <f t="shared" si="47"/>
        <v>27.442459603552628</v>
      </c>
      <c r="T169" s="35"/>
      <c r="U169" s="358">
        <f t="shared" si="48"/>
        <v>60.647294966294652</v>
      </c>
      <c r="V169" s="359">
        <f t="shared" si="49"/>
        <v>-2.0568505970511297</v>
      </c>
      <c r="W169" s="360">
        <f t="shared" si="50"/>
        <v>5.8172647697934954</v>
      </c>
      <c r="X169" s="86"/>
      <c r="Y169" s="340"/>
      <c r="AL169" s="38"/>
      <c r="AM169" s="43">
        <f t="shared" si="41"/>
        <v>0.29177064981753581</v>
      </c>
      <c r="AN169" s="44">
        <f t="shared" si="42"/>
        <v>0.29177064981753581</v>
      </c>
      <c r="AO169" s="44">
        <f t="shared" si="43"/>
        <v>0.24620132670783543</v>
      </c>
      <c r="AP169" s="44">
        <f t="shared" si="51"/>
        <v>0.28312596907873672</v>
      </c>
      <c r="AQ169" s="44">
        <f t="shared" si="52"/>
        <v>0.28848054468901541</v>
      </c>
      <c r="AR169" s="44">
        <f t="shared" si="53"/>
        <v>0.25203621872608789</v>
      </c>
      <c r="AS169" s="44">
        <f t="shared" si="44"/>
        <v>0.65663884161878272</v>
      </c>
      <c r="AT169" s="44">
        <f t="shared" si="54"/>
        <v>0.66075254281288498</v>
      </c>
      <c r="AU169" s="41">
        <f t="shared" si="55"/>
        <v>0.6316662189639175</v>
      </c>
      <c r="AV169" s="42"/>
    </row>
    <row r="170" spans="1:48" ht="19.5">
      <c r="A170" s="85"/>
      <c r="B170" s="97"/>
      <c r="C170" s="268"/>
      <c r="D170" s="77" t="s">
        <v>331</v>
      </c>
      <c r="E170" s="77">
        <v>60</v>
      </c>
      <c r="F170" s="77">
        <v>30</v>
      </c>
      <c r="G170" s="77">
        <v>30</v>
      </c>
      <c r="H170" s="77">
        <v>40</v>
      </c>
      <c r="I170" s="99" t="s">
        <v>332</v>
      </c>
      <c r="J170" s="319"/>
      <c r="K170" s="72"/>
      <c r="L170" s="326"/>
      <c r="M170" s="341">
        <v>93</v>
      </c>
      <c r="N170" s="78">
        <v>105</v>
      </c>
      <c r="O170" s="342">
        <v>112</v>
      </c>
      <c r="P170" s="35"/>
      <c r="Q170" s="349">
        <f t="shared" si="45"/>
        <v>12.49040647395913</v>
      </c>
      <c r="R170" s="350">
        <f t="shared" si="46"/>
        <v>13.60015864561325</v>
      </c>
      <c r="S170" s="351">
        <f t="shared" si="47"/>
        <v>17.296011686691653</v>
      </c>
      <c r="T170" s="35"/>
      <c r="U170" s="358">
        <f t="shared" si="48"/>
        <v>43.653964858325971</v>
      </c>
      <c r="V170" s="359">
        <f t="shared" si="49"/>
        <v>-2.9249577197666965</v>
      </c>
      <c r="W170" s="360">
        <f t="shared" si="50"/>
        <v>-5.4641733423439032</v>
      </c>
      <c r="X170" s="86"/>
      <c r="Y170" s="340"/>
      <c r="AL170" s="38"/>
      <c r="AM170" s="43">
        <f t="shared" si="41"/>
        <v>0.10946171077829935</v>
      </c>
      <c r="AN170" s="44">
        <f t="shared" si="42"/>
        <v>0.14126329114027164</v>
      </c>
      <c r="AO170" s="44">
        <f t="shared" si="43"/>
        <v>0.16202937563911096</v>
      </c>
      <c r="AP170" s="44">
        <f t="shared" si="51"/>
        <v>0.13141294805684692</v>
      </c>
      <c r="AQ170" s="44">
        <f t="shared" si="52"/>
        <v>0.1360015864561325</v>
      </c>
      <c r="AR170" s="44">
        <f t="shared" si="53"/>
        <v>0.1588495144943807</v>
      </c>
      <c r="AS170" s="44">
        <f t="shared" si="44"/>
        <v>0.508408402304656</v>
      </c>
      <c r="AT170" s="44">
        <f t="shared" si="54"/>
        <v>0.5142583177441894</v>
      </c>
      <c r="AU170" s="41">
        <f t="shared" si="55"/>
        <v>0.54157918445590891</v>
      </c>
      <c r="AV170" s="42"/>
    </row>
    <row r="171" spans="1:48" ht="19.5">
      <c r="A171" s="85"/>
      <c r="B171" s="97"/>
      <c r="C171" s="269"/>
      <c r="D171" s="77" t="s">
        <v>333</v>
      </c>
      <c r="E171" s="77">
        <v>0</v>
      </c>
      <c r="F171" s="77">
        <v>0</v>
      </c>
      <c r="G171" s="77">
        <v>20</v>
      </c>
      <c r="H171" s="77">
        <v>40</v>
      </c>
      <c r="I171" s="99" t="s">
        <v>334</v>
      </c>
      <c r="J171" s="319"/>
      <c r="K171" s="72"/>
      <c r="L171" s="326"/>
      <c r="M171" s="341">
        <v>185</v>
      </c>
      <c r="N171" s="78">
        <v>185</v>
      </c>
      <c r="O171" s="342">
        <v>168</v>
      </c>
      <c r="P171" s="35"/>
      <c r="Q171" s="349">
        <f t="shared" si="45"/>
        <v>44.424428607699923</v>
      </c>
      <c r="R171" s="350">
        <f t="shared" si="46"/>
        <v>47.839364727755211</v>
      </c>
      <c r="S171" s="351">
        <f t="shared" si="47"/>
        <v>43.938290679887771</v>
      </c>
      <c r="T171" s="35"/>
      <c r="U171" s="358">
        <f t="shared" si="48"/>
        <v>74.723498770292366</v>
      </c>
      <c r="V171" s="359">
        <f t="shared" si="49"/>
        <v>-3.0202967171459871</v>
      </c>
      <c r="W171" s="360">
        <f t="shared" si="50"/>
        <v>8.6255241380639447</v>
      </c>
      <c r="X171" s="86"/>
      <c r="Y171" s="340"/>
      <c r="AL171" s="38"/>
      <c r="AM171" s="43">
        <f t="shared" ref="AM171:AM202" si="56">IF(M171/$O$4&gt;0.04045,((M171/$O$4+0.055)/1.055)^2.4,M171/$O$4/12.92)</f>
        <v>0.48514994005607043</v>
      </c>
      <c r="AN171" s="44">
        <f t="shared" ref="AN171:AN202" si="57">IF(N171/$O$4&gt;0.04045,((N171/$O$4+0.055)/1.055)^2.4,N171/$O$4/12.92)</f>
        <v>0.48514994005607043</v>
      </c>
      <c r="AO171" s="44">
        <f t="shared" ref="AO171:AO202" si="58">IF(O171/$O$4&gt;0.04045,((O171/$O$4+0.055)/1.055)^2.4,O171/$O$4/12.92)</f>
        <v>0.39157247774972326</v>
      </c>
      <c r="AP171" s="44">
        <f t="shared" si="51"/>
        <v>0.46739432709817169</v>
      </c>
      <c r="AQ171" s="44">
        <f t="shared" si="52"/>
        <v>0.47839364727755213</v>
      </c>
      <c r="AR171" s="44">
        <f t="shared" si="53"/>
        <v>0.40353673833277715</v>
      </c>
      <c r="AS171" s="44">
        <f t="shared" ref="AS171:AS219" si="59">IF(AP171&gt;0.008856,AP171^(1/3),(7.787*AP171)+(16/116))</f>
        <v>0.77605853389581458</v>
      </c>
      <c r="AT171" s="44">
        <f t="shared" si="54"/>
        <v>0.78209912733010656</v>
      </c>
      <c r="AU171" s="41">
        <f t="shared" si="55"/>
        <v>0.73897150663978683</v>
      </c>
      <c r="AV171" s="42"/>
    </row>
    <row r="172" spans="1:48" ht="19.5">
      <c r="A172" s="85"/>
      <c r="B172" s="97"/>
      <c r="C172" s="270"/>
      <c r="D172" s="77" t="s">
        <v>335</v>
      </c>
      <c r="E172" s="77">
        <v>30</v>
      </c>
      <c r="F172" s="77">
        <v>10</v>
      </c>
      <c r="G172" s="77">
        <v>30</v>
      </c>
      <c r="H172" s="77">
        <v>40</v>
      </c>
      <c r="I172" s="99" t="s">
        <v>336</v>
      </c>
      <c r="J172" s="319"/>
      <c r="K172" s="72"/>
      <c r="L172" s="326"/>
      <c r="M172" s="341">
        <v>129</v>
      </c>
      <c r="N172" s="78">
        <v>137</v>
      </c>
      <c r="O172" s="342">
        <v>121</v>
      </c>
      <c r="P172" s="35"/>
      <c r="Q172" s="349">
        <f t="shared" si="45"/>
        <v>21.450111112249481</v>
      </c>
      <c r="R172" s="350">
        <f t="shared" si="46"/>
        <v>23.938923679519043</v>
      </c>
      <c r="S172" s="351">
        <f t="shared" si="47"/>
        <v>21.579292263970757</v>
      </c>
      <c r="T172" s="35"/>
      <c r="U172" s="358">
        <f t="shared" si="48"/>
        <v>56.026591396845888</v>
      </c>
      <c r="V172" s="359">
        <f t="shared" si="49"/>
        <v>-6.0437446618853414</v>
      </c>
      <c r="W172" s="360">
        <f t="shared" si="50"/>
        <v>7.5773833612206243</v>
      </c>
      <c r="X172" s="86"/>
      <c r="Y172" s="340"/>
      <c r="AL172" s="38"/>
      <c r="AM172" s="43">
        <f t="shared" si="56"/>
        <v>0.21952619972926918</v>
      </c>
      <c r="AN172" s="44">
        <f t="shared" si="57"/>
        <v>0.25015828472995338</v>
      </c>
      <c r="AO172" s="44">
        <f t="shared" si="58"/>
        <v>0.19120168274079138</v>
      </c>
      <c r="AP172" s="44">
        <f t="shared" si="51"/>
        <v>0.22567899157521523</v>
      </c>
      <c r="AQ172" s="44">
        <f t="shared" si="52"/>
        <v>0.23938923679519042</v>
      </c>
      <c r="AR172" s="44">
        <f t="shared" si="53"/>
        <v>0.19818789217757371</v>
      </c>
      <c r="AS172" s="44">
        <f t="shared" si="59"/>
        <v>0.60883140202834907</v>
      </c>
      <c r="AT172" s="44">
        <f t="shared" si="54"/>
        <v>0.62091889135211975</v>
      </c>
      <c r="AU172" s="41">
        <f t="shared" si="55"/>
        <v>0.58303197454601663</v>
      </c>
      <c r="AV172" s="42"/>
    </row>
    <row r="173" spans="1:48" ht="19.5">
      <c r="A173" s="85"/>
      <c r="B173" s="97"/>
      <c r="C173" s="271"/>
      <c r="D173" s="77" t="s">
        <v>337</v>
      </c>
      <c r="E173" s="77">
        <v>5</v>
      </c>
      <c r="F173" s="77">
        <v>5</v>
      </c>
      <c r="G173" s="77">
        <v>40</v>
      </c>
      <c r="H173" s="77">
        <v>40</v>
      </c>
      <c r="I173" s="99" t="s">
        <v>338</v>
      </c>
      <c r="J173" s="319"/>
      <c r="K173" s="72"/>
      <c r="L173" s="326"/>
      <c r="M173" s="341">
        <v>147</v>
      </c>
      <c r="N173" s="78">
        <v>145</v>
      </c>
      <c r="O173" s="342">
        <v>118</v>
      </c>
      <c r="P173" s="35"/>
      <c r="Q173" s="349">
        <f t="shared" si="45"/>
        <v>25.42803516496167</v>
      </c>
      <c r="R173" s="350">
        <f t="shared" si="46"/>
        <v>27.761847774157836</v>
      </c>
      <c r="S173" s="351">
        <f t="shared" si="47"/>
        <v>21.157911756022564</v>
      </c>
      <c r="T173" s="35"/>
      <c r="U173" s="358">
        <f t="shared" si="48"/>
        <v>59.672969881412442</v>
      </c>
      <c r="V173" s="359">
        <f t="shared" si="49"/>
        <v>-3.9993957181593265</v>
      </c>
      <c r="W173" s="360">
        <f t="shared" si="50"/>
        <v>14.628231459973339</v>
      </c>
      <c r="X173" s="86"/>
      <c r="Y173" s="340"/>
      <c r="AL173" s="38"/>
      <c r="AM173" s="43">
        <f t="shared" si="56"/>
        <v>0.29177064981753581</v>
      </c>
      <c r="AN173" s="44">
        <f t="shared" si="57"/>
        <v>0.28314874042999211</v>
      </c>
      <c r="AO173" s="44">
        <f t="shared" si="58"/>
        <v>0.18116424424986022</v>
      </c>
      <c r="AP173" s="44">
        <f t="shared" si="51"/>
        <v>0.26753117052575748</v>
      </c>
      <c r="AQ173" s="44">
        <f t="shared" si="52"/>
        <v>0.27761847774157838</v>
      </c>
      <c r="AR173" s="44">
        <f t="shared" si="53"/>
        <v>0.1943178618886563</v>
      </c>
      <c r="AS173" s="44">
        <f t="shared" si="59"/>
        <v>0.64435439719654719</v>
      </c>
      <c r="AT173" s="44">
        <f t="shared" si="54"/>
        <v>0.65235318863286584</v>
      </c>
      <c r="AU173" s="41">
        <f t="shared" si="55"/>
        <v>0.57921203133299914</v>
      </c>
      <c r="AV173" s="42"/>
    </row>
    <row r="174" spans="1:48" ht="19.5">
      <c r="A174" s="85"/>
      <c r="B174" s="97"/>
      <c r="C174" s="272"/>
      <c r="D174" s="77" t="s">
        <v>339</v>
      </c>
      <c r="E174" s="77">
        <v>5</v>
      </c>
      <c r="F174" s="77">
        <v>0</v>
      </c>
      <c r="G174" s="77">
        <v>5</v>
      </c>
      <c r="H174" s="77">
        <v>20</v>
      </c>
      <c r="I174" s="99" t="s">
        <v>340</v>
      </c>
      <c r="J174" s="319"/>
      <c r="K174" s="72"/>
      <c r="L174" s="326"/>
      <c r="M174" s="341">
        <v>203</v>
      </c>
      <c r="N174" s="78">
        <v>208</v>
      </c>
      <c r="O174" s="342">
        <v>204</v>
      </c>
      <c r="P174" s="35"/>
      <c r="Q174" s="349">
        <f t="shared" si="45"/>
        <v>58.083560414198658</v>
      </c>
      <c r="R174" s="350">
        <f t="shared" si="46"/>
        <v>62.167893798625556</v>
      </c>
      <c r="S174" s="351">
        <f t="shared" si="47"/>
        <v>66.065013074987988</v>
      </c>
      <c r="T174" s="35"/>
      <c r="U174" s="358">
        <f t="shared" si="48"/>
        <v>83.002624410481232</v>
      </c>
      <c r="V174" s="359">
        <f t="shared" si="49"/>
        <v>-2.4335826860154564</v>
      </c>
      <c r="W174" s="360">
        <f t="shared" si="50"/>
        <v>1.3772139101208003</v>
      </c>
      <c r="X174" s="86"/>
      <c r="Y174" s="340"/>
      <c r="AL174" s="38"/>
      <c r="AM174" s="43">
        <f t="shared" si="56"/>
        <v>0.59720178836376336</v>
      </c>
      <c r="AN174" s="44">
        <f t="shared" si="57"/>
        <v>0.63075713634614672</v>
      </c>
      <c r="AO174" s="44">
        <f t="shared" si="58"/>
        <v>0.60382733885533779</v>
      </c>
      <c r="AP174" s="44">
        <f t="shared" si="51"/>
        <v>0.61110356364954876</v>
      </c>
      <c r="AQ174" s="44">
        <f t="shared" si="52"/>
        <v>0.62167893798625551</v>
      </c>
      <c r="AR174" s="44">
        <f t="shared" si="53"/>
        <v>0.60675232198771145</v>
      </c>
      <c r="AS174" s="44">
        <f t="shared" si="59"/>
        <v>0.84860373471832451</v>
      </c>
      <c r="AT174" s="44">
        <f t="shared" si="54"/>
        <v>0.85347090009035542</v>
      </c>
      <c r="AU174" s="41">
        <f t="shared" si="55"/>
        <v>0.84658483053975142</v>
      </c>
      <c r="AV174" s="42"/>
    </row>
    <row r="175" spans="1:48" ht="19.5">
      <c r="A175" s="85"/>
      <c r="B175" s="97"/>
      <c r="C175" s="273"/>
      <c r="D175" s="77" t="s">
        <v>341</v>
      </c>
      <c r="E175" s="77">
        <v>10</v>
      </c>
      <c r="F175" s="77">
        <v>10</v>
      </c>
      <c r="G175" s="77">
        <v>10</v>
      </c>
      <c r="H175" s="77">
        <v>40</v>
      </c>
      <c r="I175" s="99" t="s">
        <v>342</v>
      </c>
      <c r="J175" s="319"/>
      <c r="K175" s="72"/>
      <c r="L175" s="326"/>
      <c r="M175" s="341">
        <v>154</v>
      </c>
      <c r="N175" s="78">
        <v>150</v>
      </c>
      <c r="O175" s="342">
        <v>151</v>
      </c>
      <c r="P175" s="35"/>
      <c r="Q175" s="349">
        <f t="shared" si="45"/>
        <v>29.818686351813248</v>
      </c>
      <c r="R175" s="350">
        <f t="shared" si="46"/>
        <v>30.917082950762008</v>
      </c>
      <c r="S175" s="351">
        <f t="shared" si="47"/>
        <v>33.674136291105221</v>
      </c>
      <c r="T175" s="35"/>
      <c r="U175" s="358">
        <f t="shared" si="48"/>
        <v>62.437575216268854</v>
      </c>
      <c r="V175" s="359">
        <f t="shared" si="49"/>
        <v>1.6522339841312794</v>
      </c>
      <c r="W175" s="360">
        <f t="shared" si="50"/>
        <v>-1.4312049338172095E-2</v>
      </c>
      <c r="X175" s="86"/>
      <c r="Y175" s="340"/>
      <c r="AL175" s="38"/>
      <c r="AM175" s="43">
        <f t="shared" si="56"/>
        <v>0.32314320911295075</v>
      </c>
      <c r="AN175" s="44">
        <f t="shared" si="57"/>
        <v>0.30498731406988622</v>
      </c>
      <c r="AO175" s="44">
        <f t="shared" si="58"/>
        <v>0.30946892281750848</v>
      </c>
      <c r="AP175" s="44">
        <f t="shared" si="51"/>
        <v>0.31372569730568295</v>
      </c>
      <c r="AQ175" s="44">
        <f t="shared" si="52"/>
        <v>0.30917082950762009</v>
      </c>
      <c r="AR175" s="44">
        <f t="shared" si="53"/>
        <v>0.3092689978335022</v>
      </c>
      <c r="AS175" s="44">
        <f t="shared" si="59"/>
        <v>0.67949046121195955</v>
      </c>
      <c r="AT175" s="44">
        <f t="shared" si="54"/>
        <v>0.67618599324369699</v>
      </c>
      <c r="AU175" s="41">
        <f t="shared" si="55"/>
        <v>0.67625755349038785</v>
      </c>
      <c r="AV175" s="42"/>
    </row>
    <row r="176" spans="1:48" ht="19.5">
      <c r="A176" s="85"/>
      <c r="B176" s="97"/>
      <c r="C176" s="274"/>
      <c r="D176" s="77" t="s">
        <v>343</v>
      </c>
      <c r="E176" s="77">
        <v>30</v>
      </c>
      <c r="F176" s="77">
        <v>20</v>
      </c>
      <c r="G176" s="77">
        <v>20</v>
      </c>
      <c r="H176" s="77">
        <v>40</v>
      </c>
      <c r="I176" s="99" t="s">
        <v>344</v>
      </c>
      <c r="J176" s="319"/>
      <c r="K176" s="72"/>
      <c r="L176" s="326"/>
      <c r="M176" s="341">
        <v>124</v>
      </c>
      <c r="N176" s="78">
        <v>127</v>
      </c>
      <c r="O176" s="342">
        <v>126</v>
      </c>
      <c r="P176" s="35"/>
      <c r="Q176" s="349">
        <f t="shared" si="45"/>
        <v>19.667447297729414</v>
      </c>
      <c r="R176" s="350">
        <f t="shared" si="46"/>
        <v>20.970187928370855</v>
      </c>
      <c r="S176" s="351">
        <f t="shared" si="47"/>
        <v>22.74972870550528</v>
      </c>
      <c r="T176" s="35"/>
      <c r="U176" s="358">
        <f t="shared" si="48"/>
        <v>52.916851783288465</v>
      </c>
      <c r="V176" s="359">
        <f t="shared" si="49"/>
        <v>-1.3178042243333077</v>
      </c>
      <c r="W176" s="360">
        <f t="shared" si="50"/>
        <v>0.14457049496188201</v>
      </c>
      <c r="X176" s="86"/>
      <c r="Y176" s="340"/>
      <c r="AL176" s="38"/>
      <c r="AM176" s="43">
        <f t="shared" si="56"/>
        <v>0.20155625379439707</v>
      </c>
      <c r="AN176" s="44">
        <f t="shared" si="57"/>
        <v>0.21223075741405523</v>
      </c>
      <c r="AO176" s="44">
        <f t="shared" si="58"/>
        <v>0.2086368701452557</v>
      </c>
      <c r="AP176" s="44">
        <f t="shared" si="51"/>
        <v>0.20692338840499347</v>
      </c>
      <c r="AQ176" s="44">
        <f t="shared" si="52"/>
        <v>0.20970187928370854</v>
      </c>
      <c r="AR176" s="44">
        <f t="shared" si="53"/>
        <v>0.20893737962313016</v>
      </c>
      <c r="AS176" s="44">
        <f t="shared" si="59"/>
        <v>0.59147518278657873</v>
      </c>
      <c r="AT176" s="44">
        <f t="shared" si="54"/>
        <v>0.59411079123524535</v>
      </c>
      <c r="AU176" s="41">
        <f t="shared" si="55"/>
        <v>0.59338793876043594</v>
      </c>
      <c r="AV176" s="42"/>
    </row>
    <row r="177" spans="1:48" ht="19.5">
      <c r="A177" s="85"/>
      <c r="B177" s="97"/>
      <c r="C177" s="275"/>
      <c r="D177" s="77" t="s">
        <v>345</v>
      </c>
      <c r="E177" s="77">
        <v>30</v>
      </c>
      <c r="F177" s="77">
        <v>10</v>
      </c>
      <c r="G177" s="77">
        <v>20</v>
      </c>
      <c r="H177" s="77">
        <v>20</v>
      </c>
      <c r="I177" s="99" t="s">
        <v>346</v>
      </c>
      <c r="J177" s="319"/>
      <c r="K177" s="72"/>
      <c r="L177" s="326"/>
      <c r="M177" s="341">
        <v>180</v>
      </c>
      <c r="N177" s="78">
        <v>184</v>
      </c>
      <c r="O177" s="342">
        <v>176</v>
      </c>
      <c r="P177" s="35"/>
      <c r="Q177" s="349">
        <f t="shared" si="45"/>
        <v>43.79935347659967</v>
      </c>
      <c r="R177" s="350">
        <f t="shared" si="46"/>
        <v>47.118867101368217</v>
      </c>
      <c r="S177" s="351">
        <f t="shared" si="47"/>
        <v>47.860672975709917</v>
      </c>
      <c r="T177" s="35"/>
      <c r="U177" s="358">
        <f t="shared" si="48"/>
        <v>74.265737720180866</v>
      </c>
      <c r="V177" s="359">
        <f t="shared" si="49"/>
        <v>-2.8757173206635511</v>
      </c>
      <c r="W177" s="360">
        <f t="shared" si="50"/>
        <v>3.5631416599193777</v>
      </c>
      <c r="X177" s="86"/>
      <c r="Y177" s="340"/>
      <c r="AL177" s="38"/>
      <c r="AM177" s="43">
        <f t="shared" si="56"/>
        <v>0.45641102318040466</v>
      </c>
      <c r="AN177" s="44">
        <f t="shared" si="57"/>
        <v>0.4793201831008268</v>
      </c>
      <c r="AO177" s="44">
        <f t="shared" si="58"/>
        <v>0.43415363617474889</v>
      </c>
      <c r="AP177" s="44">
        <f t="shared" si="51"/>
        <v>0.4608178425052834</v>
      </c>
      <c r="AQ177" s="44">
        <f t="shared" si="52"/>
        <v>0.47118867101368217</v>
      </c>
      <c r="AR177" s="44">
        <f t="shared" si="53"/>
        <v>0.43956056478706429</v>
      </c>
      <c r="AS177" s="44">
        <f t="shared" si="59"/>
        <v>0.7724014767395424</v>
      </c>
      <c r="AT177" s="44">
        <f t="shared" si="54"/>
        <v>0.77815291138086951</v>
      </c>
      <c r="AU177" s="41">
        <f t="shared" si="55"/>
        <v>0.76033720308127262</v>
      </c>
      <c r="AV177" s="42"/>
    </row>
    <row r="178" spans="1:48" ht="19.5">
      <c r="A178" s="85"/>
      <c r="B178" s="97"/>
      <c r="C178" s="276"/>
      <c r="D178" s="77" t="s">
        <v>347</v>
      </c>
      <c r="E178" s="77">
        <v>50</v>
      </c>
      <c r="F178" s="77">
        <v>40</v>
      </c>
      <c r="G178" s="77">
        <v>50</v>
      </c>
      <c r="H178" s="77">
        <v>40</v>
      </c>
      <c r="I178" s="99" t="s">
        <v>348</v>
      </c>
      <c r="J178" s="319"/>
      <c r="K178" s="72"/>
      <c r="L178" s="326"/>
      <c r="M178" s="341">
        <v>107</v>
      </c>
      <c r="N178" s="78">
        <v>105</v>
      </c>
      <c r="O178" s="342">
        <v>95</v>
      </c>
      <c r="P178" s="35"/>
      <c r="Q178" s="349">
        <f t="shared" si="45"/>
        <v>13.180538259113808</v>
      </c>
      <c r="R178" s="350">
        <f t="shared" si="46"/>
        <v>14.055173667121847</v>
      </c>
      <c r="S178" s="351">
        <f t="shared" si="47"/>
        <v>12.84470333698625</v>
      </c>
      <c r="T178" s="35"/>
      <c r="U178" s="358">
        <f t="shared" si="48"/>
        <v>44.311953381595394</v>
      </c>
      <c r="V178" s="359">
        <f t="shared" si="49"/>
        <v>-1.1629466637890218</v>
      </c>
      <c r="W178" s="360">
        <f t="shared" si="50"/>
        <v>5.8976485584578908</v>
      </c>
      <c r="X178" s="86"/>
      <c r="Y178" s="340"/>
      <c r="AL178" s="38"/>
      <c r="AM178" s="43">
        <f t="shared" si="56"/>
        <v>0.14702726649759501</v>
      </c>
      <c r="AN178" s="44">
        <f t="shared" si="57"/>
        <v>0.14126329114027164</v>
      </c>
      <c r="AO178" s="44">
        <f t="shared" si="58"/>
        <v>0.11443537382697375</v>
      </c>
      <c r="AP178" s="44">
        <f t="shared" si="51"/>
        <v>0.13867390090285658</v>
      </c>
      <c r="AQ178" s="44">
        <f t="shared" si="52"/>
        <v>0.14055173667121848</v>
      </c>
      <c r="AR178" s="44">
        <f t="shared" si="53"/>
        <v>0.11796794115689548</v>
      </c>
      <c r="AS178" s="44">
        <f t="shared" si="59"/>
        <v>0.51760473927238226</v>
      </c>
      <c r="AT178" s="44">
        <f t="shared" si="54"/>
        <v>0.51993063259996031</v>
      </c>
      <c r="AU178" s="41">
        <f t="shared" si="55"/>
        <v>0.49044238980767085</v>
      </c>
      <c r="AV178" s="42"/>
    </row>
    <row r="179" spans="1:48" ht="19.5">
      <c r="A179" s="85"/>
      <c r="B179" s="97"/>
      <c r="C179" s="277"/>
      <c r="D179" s="77" t="s">
        <v>349</v>
      </c>
      <c r="E179" s="77">
        <v>20</v>
      </c>
      <c r="F179" s="77">
        <v>5</v>
      </c>
      <c r="G179" s="77">
        <v>10</v>
      </c>
      <c r="H179" s="77">
        <v>40</v>
      </c>
      <c r="I179" s="99" t="s">
        <v>350</v>
      </c>
      <c r="J179" s="319"/>
      <c r="K179" s="72"/>
      <c r="L179" s="326"/>
      <c r="M179" s="341">
        <v>157</v>
      </c>
      <c r="N179" s="78">
        <v>163</v>
      </c>
      <c r="O179" s="342">
        <v>166</v>
      </c>
      <c r="P179" s="35"/>
      <c r="Q179" s="349">
        <f t="shared" si="45"/>
        <v>33.884754809564811</v>
      </c>
      <c r="R179" s="350">
        <f t="shared" si="46"/>
        <v>36.115657895699371</v>
      </c>
      <c r="S179" s="351">
        <f t="shared" si="47"/>
        <v>41.261494103243436</v>
      </c>
      <c r="T179" s="35"/>
      <c r="U179" s="358">
        <f t="shared" si="48"/>
        <v>66.60820131440893</v>
      </c>
      <c r="V179" s="359">
        <f t="shared" si="49"/>
        <v>-1.5352141811661446</v>
      </c>
      <c r="W179" s="360">
        <f t="shared" si="50"/>
        <v>-2.3019747646960687</v>
      </c>
      <c r="X179" s="86"/>
      <c r="Y179" s="340"/>
      <c r="AL179" s="38"/>
      <c r="AM179" s="43">
        <f t="shared" si="56"/>
        <v>0.33716361504833031</v>
      </c>
      <c r="AN179" s="44">
        <f t="shared" si="57"/>
        <v>0.36625259559883949</v>
      </c>
      <c r="AO179" s="44">
        <f t="shared" si="58"/>
        <v>0.38132601143253014</v>
      </c>
      <c r="AP179" s="44">
        <f t="shared" si="51"/>
        <v>0.35650525329115923</v>
      </c>
      <c r="AQ179" s="44">
        <f t="shared" si="52"/>
        <v>0.36115657895699371</v>
      </c>
      <c r="AR179" s="44">
        <f t="shared" si="53"/>
        <v>0.37895258307764701</v>
      </c>
      <c r="AS179" s="44">
        <f t="shared" si="59"/>
        <v>0.70906923814119294</v>
      </c>
      <c r="AT179" s="44">
        <f t="shared" si="54"/>
        <v>0.71213966650352523</v>
      </c>
      <c r="AU179" s="41">
        <f t="shared" si="55"/>
        <v>0.72364954032700557</v>
      </c>
      <c r="AV179" s="42"/>
    </row>
    <row r="180" spans="1:48" ht="19.5">
      <c r="A180" s="85"/>
      <c r="B180" s="97"/>
      <c r="C180" s="278"/>
      <c r="D180" s="77" t="s">
        <v>351</v>
      </c>
      <c r="E180" s="77">
        <v>30</v>
      </c>
      <c r="F180" s="77">
        <v>10</v>
      </c>
      <c r="G180" s="77">
        <v>20</v>
      </c>
      <c r="H180" s="77">
        <v>40</v>
      </c>
      <c r="I180" s="99" t="s">
        <v>352</v>
      </c>
      <c r="J180" s="319"/>
      <c r="K180" s="72"/>
      <c r="L180" s="326"/>
      <c r="M180" s="341">
        <v>143</v>
      </c>
      <c r="N180" s="78">
        <v>150</v>
      </c>
      <c r="O180" s="342">
        <v>149</v>
      </c>
      <c r="P180" s="35"/>
      <c r="Q180" s="349">
        <f t="shared" si="45"/>
        <v>27.658854189714162</v>
      </c>
      <c r="R180" s="350">
        <f t="shared" si="46"/>
        <v>29.822258552363948</v>
      </c>
      <c r="S180" s="351">
        <f t="shared" si="47"/>
        <v>32.732263655209145</v>
      </c>
      <c r="T180" s="35"/>
      <c r="U180" s="358">
        <f t="shared" si="48"/>
        <v>61.500558628148539</v>
      </c>
      <c r="V180" s="359">
        <f t="shared" si="49"/>
        <v>-2.7181551014531236</v>
      </c>
      <c r="W180" s="360">
        <f t="shared" si="50"/>
        <v>-0.35691052278539193</v>
      </c>
      <c r="X180" s="86"/>
      <c r="Y180" s="340"/>
      <c r="AL180" s="38"/>
      <c r="AM180" s="43">
        <f t="shared" si="56"/>
        <v>0.2746773120603847</v>
      </c>
      <c r="AN180" s="44">
        <f t="shared" si="57"/>
        <v>0.30498731406988622</v>
      </c>
      <c r="AO180" s="44">
        <f t="shared" si="58"/>
        <v>0.3005437944157765</v>
      </c>
      <c r="AP180" s="44">
        <f t="shared" si="51"/>
        <v>0.2910018642325814</v>
      </c>
      <c r="AQ180" s="44">
        <f t="shared" si="52"/>
        <v>0.29822258552363951</v>
      </c>
      <c r="AR180" s="44">
        <f t="shared" si="53"/>
        <v>0.30061867927233038</v>
      </c>
      <c r="AS180" s="44">
        <f t="shared" si="59"/>
        <v>0.66267195383285704</v>
      </c>
      <c r="AT180" s="44">
        <f t="shared" si="54"/>
        <v>0.66810826403576329</v>
      </c>
      <c r="AU180" s="41">
        <f t="shared" si="55"/>
        <v>0.66989281664969025</v>
      </c>
      <c r="AV180" s="42"/>
    </row>
    <row r="181" spans="1:48" ht="19.5">
      <c r="A181" s="85"/>
      <c r="B181" s="97"/>
      <c r="C181" s="279"/>
      <c r="D181" s="77" t="s">
        <v>353</v>
      </c>
      <c r="E181" s="77">
        <v>30</v>
      </c>
      <c r="F181" s="77">
        <v>10</v>
      </c>
      <c r="G181" s="77">
        <v>20</v>
      </c>
      <c r="H181" s="77">
        <v>80</v>
      </c>
      <c r="I181" s="99" t="s">
        <v>354</v>
      </c>
      <c r="J181" s="319"/>
      <c r="K181" s="72"/>
      <c r="L181" s="326"/>
      <c r="M181" s="341">
        <v>78</v>
      </c>
      <c r="N181" s="78">
        <v>84</v>
      </c>
      <c r="O181" s="342">
        <v>81</v>
      </c>
      <c r="P181" s="35"/>
      <c r="Q181" s="349">
        <f t="shared" si="45"/>
        <v>7.7974117615615324</v>
      </c>
      <c r="R181" s="350">
        <f t="shared" si="46"/>
        <v>8.5544298869283466</v>
      </c>
      <c r="S181" s="351">
        <f t="shared" si="47"/>
        <v>9.0247836874742333</v>
      </c>
      <c r="T181" s="35"/>
      <c r="U181" s="358">
        <f t="shared" si="48"/>
        <v>35.111859299664523</v>
      </c>
      <c r="V181" s="359">
        <f t="shared" si="49"/>
        <v>-3.0526160706620118</v>
      </c>
      <c r="W181" s="360">
        <f t="shared" si="50"/>
        <v>0.92274047576423879</v>
      </c>
      <c r="X181" s="86"/>
      <c r="Y181" s="340"/>
      <c r="AL181" s="38"/>
      <c r="AM181" s="43">
        <f t="shared" si="56"/>
        <v>7.6185381481307851E-2</v>
      </c>
      <c r="AN181" s="44">
        <f t="shared" si="57"/>
        <v>8.8655586285772928E-2</v>
      </c>
      <c r="AO181" s="44">
        <f t="shared" si="58"/>
        <v>8.2282707129814794E-2</v>
      </c>
      <c r="AP181" s="44">
        <f t="shared" si="51"/>
        <v>8.2037431602907329E-2</v>
      </c>
      <c r="AQ181" s="44">
        <f t="shared" si="52"/>
        <v>8.5544298869283469E-2</v>
      </c>
      <c r="AR181" s="44">
        <f t="shared" si="53"/>
        <v>8.2885149081805554E-2</v>
      </c>
      <c r="AS181" s="44">
        <f t="shared" si="59"/>
        <v>0.43451424457992188</v>
      </c>
      <c r="AT181" s="44">
        <f t="shared" si="54"/>
        <v>0.44061947672124591</v>
      </c>
      <c r="AU181" s="41">
        <f t="shared" si="55"/>
        <v>0.43600577434242471</v>
      </c>
      <c r="AV181" s="42"/>
    </row>
    <row r="182" spans="1:48" ht="19.5">
      <c r="A182" s="85"/>
      <c r="B182" s="97"/>
      <c r="C182" s="280"/>
      <c r="D182" s="77" t="s">
        <v>355</v>
      </c>
      <c r="E182" s="77">
        <v>0</v>
      </c>
      <c r="F182" s="77">
        <v>0</v>
      </c>
      <c r="G182" s="77">
        <v>15</v>
      </c>
      <c r="H182" s="77">
        <v>30</v>
      </c>
      <c r="I182" s="99" t="s">
        <v>356</v>
      </c>
      <c r="J182" s="319"/>
      <c r="K182" s="72"/>
      <c r="L182" s="326"/>
      <c r="M182" s="341">
        <v>189</v>
      </c>
      <c r="N182" s="78">
        <v>189</v>
      </c>
      <c r="O182" s="342">
        <v>178</v>
      </c>
      <c r="P182" s="35"/>
      <c r="Q182" s="349">
        <f t="shared" si="45"/>
        <v>47.219743266847814</v>
      </c>
      <c r="R182" s="350">
        <f t="shared" si="46"/>
        <v>50.428361573327919</v>
      </c>
      <c r="S182" s="351">
        <f t="shared" si="47"/>
        <v>49.3643798326083</v>
      </c>
      <c r="T182" s="35"/>
      <c r="U182" s="358">
        <f t="shared" si="48"/>
        <v>76.331439941013173</v>
      </c>
      <c r="V182" s="359">
        <f t="shared" si="49"/>
        <v>-1.9774075509448874</v>
      </c>
      <c r="W182" s="360">
        <f t="shared" si="50"/>
        <v>5.5485177176453071</v>
      </c>
      <c r="X182" s="86"/>
      <c r="Y182" s="340"/>
      <c r="AL182" s="38"/>
      <c r="AM182" s="43">
        <f t="shared" si="56"/>
        <v>0.50888132085493376</v>
      </c>
      <c r="AN182" s="44">
        <f t="shared" si="57"/>
        <v>0.50888132085493376</v>
      </c>
      <c r="AO182" s="44">
        <f t="shared" si="58"/>
        <v>0.44520119451622792</v>
      </c>
      <c r="AP182" s="44">
        <f t="shared" si="51"/>
        <v>0.49680414181244875</v>
      </c>
      <c r="AQ182" s="44">
        <f t="shared" si="52"/>
        <v>0.50428361573327918</v>
      </c>
      <c r="AR182" s="44">
        <f t="shared" si="53"/>
        <v>0.45337086443805097</v>
      </c>
      <c r="AS182" s="44">
        <f t="shared" si="59"/>
        <v>0.79200587404477552</v>
      </c>
      <c r="AT182" s="44">
        <f t="shared" si="54"/>
        <v>0.79596068914666529</v>
      </c>
      <c r="AU182" s="41">
        <f t="shared" si="55"/>
        <v>0.76821810055843875</v>
      </c>
      <c r="AV182" s="42"/>
    </row>
    <row r="183" spans="1:48" ht="19.5">
      <c r="A183" s="85"/>
      <c r="B183" s="97"/>
      <c r="C183" s="281"/>
      <c r="D183" s="77" t="s">
        <v>357</v>
      </c>
      <c r="E183" s="77">
        <v>20</v>
      </c>
      <c r="F183" s="77">
        <v>10</v>
      </c>
      <c r="G183" s="77">
        <v>10</v>
      </c>
      <c r="H183" s="77">
        <v>40</v>
      </c>
      <c r="I183" s="99" t="s">
        <v>358</v>
      </c>
      <c r="J183" s="319"/>
      <c r="K183" s="72"/>
      <c r="L183" s="326"/>
      <c r="M183" s="341">
        <v>145</v>
      </c>
      <c r="N183" s="78">
        <v>150</v>
      </c>
      <c r="O183" s="342">
        <v>154</v>
      </c>
      <c r="P183" s="35"/>
      <c r="Q183" s="349">
        <f t="shared" si="45"/>
        <v>28.416135330960767</v>
      </c>
      <c r="R183" s="350">
        <f t="shared" si="46"/>
        <v>30.165528893615402</v>
      </c>
      <c r="S183" s="351">
        <f t="shared" si="47"/>
        <v>34.896687878928901</v>
      </c>
      <c r="T183" s="35"/>
      <c r="U183" s="358">
        <f t="shared" si="48"/>
        <v>61.796782747903706</v>
      </c>
      <c r="V183" s="359">
        <f t="shared" si="49"/>
        <v>-0.9982485823523124</v>
      </c>
      <c r="W183" s="360">
        <f t="shared" si="50"/>
        <v>-2.7364935888922748</v>
      </c>
      <c r="X183" s="86"/>
      <c r="Y183" s="340"/>
      <c r="AL183" s="38"/>
      <c r="AM183" s="43">
        <f t="shared" si="56"/>
        <v>0.28314874042999211</v>
      </c>
      <c r="AN183" s="44">
        <f t="shared" si="57"/>
        <v>0.30498731406988622</v>
      </c>
      <c r="AO183" s="44">
        <f t="shared" si="58"/>
        <v>0.32314320911295075</v>
      </c>
      <c r="AP183" s="44">
        <f t="shared" si="51"/>
        <v>0.29896930288131945</v>
      </c>
      <c r="AQ183" s="44">
        <f t="shared" si="52"/>
        <v>0.30165528893615401</v>
      </c>
      <c r="AR183" s="44">
        <f t="shared" si="53"/>
        <v>0.32049711965071592</v>
      </c>
      <c r="AS183" s="44">
        <f t="shared" si="59"/>
        <v>0.66866542307584453</v>
      </c>
      <c r="AT183" s="44">
        <f t="shared" si="54"/>
        <v>0.67066192024054916</v>
      </c>
      <c r="AU183" s="41">
        <f t="shared" si="55"/>
        <v>0.68434438818501053</v>
      </c>
      <c r="AV183" s="42"/>
    </row>
    <row r="184" spans="1:48" ht="19.5">
      <c r="A184" s="85"/>
      <c r="B184" s="97"/>
      <c r="C184" s="282"/>
      <c r="D184" s="77" t="s">
        <v>359</v>
      </c>
      <c r="E184" s="77">
        <v>30</v>
      </c>
      <c r="F184" s="77">
        <v>10</v>
      </c>
      <c r="G184" s="77">
        <v>10</v>
      </c>
      <c r="H184" s="77">
        <v>40</v>
      </c>
      <c r="I184" s="99" t="s">
        <v>360</v>
      </c>
      <c r="J184" s="319"/>
      <c r="K184" s="72"/>
      <c r="L184" s="326"/>
      <c r="M184" s="341">
        <v>130</v>
      </c>
      <c r="N184" s="78">
        <v>137</v>
      </c>
      <c r="O184" s="342">
        <v>142</v>
      </c>
      <c r="P184" s="35"/>
      <c r="Q184" s="349">
        <f t="shared" si="45"/>
        <v>23.034066349474156</v>
      </c>
      <c r="R184" s="350">
        <f t="shared" si="46"/>
        <v>24.590140947555948</v>
      </c>
      <c r="S184" s="351">
        <f t="shared" si="47"/>
        <v>29.123531747394392</v>
      </c>
      <c r="T184" s="35"/>
      <c r="U184" s="358">
        <f t="shared" si="48"/>
        <v>56.673876843524795</v>
      </c>
      <c r="V184" s="359">
        <f t="shared" si="49"/>
        <v>-1.5179344701327646</v>
      </c>
      <c r="W184" s="360">
        <f t="shared" si="50"/>
        <v>-3.5621476495568904</v>
      </c>
      <c r="X184" s="86"/>
      <c r="Y184" s="340"/>
      <c r="AL184" s="38"/>
      <c r="AM184" s="43">
        <f t="shared" si="56"/>
        <v>0.2232279573168085</v>
      </c>
      <c r="AN184" s="44">
        <f t="shared" si="57"/>
        <v>0.25015828472995338</v>
      </c>
      <c r="AO184" s="44">
        <f t="shared" si="58"/>
        <v>0.27049779101306581</v>
      </c>
      <c r="AP184" s="44">
        <f t="shared" si="51"/>
        <v>0.24234395982486723</v>
      </c>
      <c r="AQ184" s="44">
        <f t="shared" si="52"/>
        <v>0.2459014094755595</v>
      </c>
      <c r="AR184" s="44">
        <f t="shared" si="53"/>
        <v>0.26747547135360333</v>
      </c>
      <c r="AS184" s="44">
        <f t="shared" si="59"/>
        <v>0.62346306936598272</v>
      </c>
      <c r="AT184" s="44">
        <f t="shared" si="54"/>
        <v>0.62649893830624825</v>
      </c>
      <c r="AU184" s="41">
        <f t="shared" si="55"/>
        <v>0.64430967655403271</v>
      </c>
      <c r="AV184" s="42"/>
    </row>
    <row r="185" spans="1:48" ht="19.5">
      <c r="A185" s="85"/>
      <c r="B185" s="97"/>
      <c r="C185" s="283"/>
      <c r="D185" s="77" t="s">
        <v>361</v>
      </c>
      <c r="E185" s="77">
        <v>0</v>
      </c>
      <c r="F185" s="77">
        <v>0</v>
      </c>
      <c r="G185" s="77">
        <v>5</v>
      </c>
      <c r="H185" s="77">
        <v>20</v>
      </c>
      <c r="I185" s="99" t="s">
        <v>362</v>
      </c>
      <c r="J185" s="319"/>
      <c r="K185" s="72"/>
      <c r="L185" s="326"/>
      <c r="M185" s="341">
        <v>207</v>
      </c>
      <c r="N185" s="78">
        <v>208</v>
      </c>
      <c r="O185" s="342">
        <v>207</v>
      </c>
      <c r="P185" s="35"/>
      <c r="Q185" s="349">
        <f t="shared" si="45"/>
        <v>59.550486818153473</v>
      </c>
      <c r="R185" s="350">
        <f t="shared" si="46"/>
        <v>62.882142346382579</v>
      </c>
      <c r="S185" s="351">
        <f t="shared" si="47"/>
        <v>68.030303849894949</v>
      </c>
      <c r="T185" s="35"/>
      <c r="U185" s="358">
        <f t="shared" si="48"/>
        <v>83.380329502991728</v>
      </c>
      <c r="V185" s="359">
        <f t="shared" si="49"/>
        <v>-0.51929950190215957</v>
      </c>
      <c r="W185" s="360">
        <f t="shared" si="50"/>
        <v>0.36587059829098489</v>
      </c>
      <c r="X185" s="86"/>
      <c r="Y185" s="340"/>
      <c r="AL185" s="38"/>
      <c r="AM185" s="43">
        <f t="shared" si="56"/>
        <v>0.62396039167507611</v>
      </c>
      <c r="AN185" s="44">
        <f t="shared" si="57"/>
        <v>0.63075713634614672</v>
      </c>
      <c r="AO185" s="44">
        <f t="shared" si="58"/>
        <v>0.62396039167507611</v>
      </c>
      <c r="AP185" s="44">
        <f t="shared" si="51"/>
        <v>0.62653725859999232</v>
      </c>
      <c r="AQ185" s="44">
        <f t="shared" si="52"/>
        <v>0.62882142346382575</v>
      </c>
      <c r="AR185" s="44">
        <f t="shared" si="53"/>
        <v>0.6248018868867955</v>
      </c>
      <c r="AS185" s="44">
        <f t="shared" si="59"/>
        <v>0.85568837947026233</v>
      </c>
      <c r="AT185" s="44">
        <f t="shared" si="54"/>
        <v>0.85672697847406665</v>
      </c>
      <c r="AU185" s="41">
        <f t="shared" si="55"/>
        <v>0.85489762548261172</v>
      </c>
      <c r="AV185" s="42"/>
    </row>
    <row r="186" spans="1:48" ht="19.5">
      <c r="A186" s="85"/>
      <c r="B186" s="97"/>
      <c r="C186" s="284"/>
      <c r="D186" s="77" t="s">
        <v>363</v>
      </c>
      <c r="E186" s="77">
        <v>32</v>
      </c>
      <c r="F186" s="77">
        <v>32</v>
      </c>
      <c r="G186" s="77">
        <v>39</v>
      </c>
      <c r="H186" s="77">
        <v>27</v>
      </c>
      <c r="I186" s="99" t="s">
        <v>364</v>
      </c>
      <c r="J186" s="319"/>
      <c r="K186" s="72"/>
      <c r="L186" s="326"/>
      <c r="M186" s="341">
        <v>136</v>
      </c>
      <c r="N186" s="78">
        <v>129</v>
      </c>
      <c r="O186" s="342">
        <v>117</v>
      </c>
      <c r="P186" s="35"/>
      <c r="Q186" s="349">
        <f t="shared" si="45"/>
        <v>21.214485524254304</v>
      </c>
      <c r="R186" s="350">
        <f t="shared" si="46"/>
        <v>22.219108373847714</v>
      </c>
      <c r="S186" s="351">
        <f t="shared" si="47"/>
        <v>20.000214800562961</v>
      </c>
      <c r="T186" s="35"/>
      <c r="U186" s="358">
        <f t="shared" si="48"/>
        <v>54.258714324837271</v>
      </c>
      <c r="V186" s="359">
        <f t="shared" si="49"/>
        <v>0.45765817034576495</v>
      </c>
      <c r="W186" s="360">
        <f t="shared" si="50"/>
        <v>7.4459090087652058</v>
      </c>
      <c r="X186" s="86"/>
      <c r="Y186" s="340"/>
      <c r="AL186" s="38"/>
      <c r="AM186" s="43">
        <f t="shared" si="56"/>
        <v>0.24620132670783543</v>
      </c>
      <c r="AN186" s="44">
        <f t="shared" si="57"/>
        <v>0.21952619972926918</v>
      </c>
      <c r="AO186" s="44">
        <f t="shared" si="58"/>
        <v>0.17788841598362914</v>
      </c>
      <c r="AP186" s="44">
        <f t="shared" si="51"/>
        <v>0.22319994870174023</v>
      </c>
      <c r="AQ186" s="44">
        <f t="shared" si="52"/>
        <v>0.22219108373847715</v>
      </c>
      <c r="AR186" s="44">
        <f t="shared" si="53"/>
        <v>0.18368537605101773</v>
      </c>
      <c r="AS186" s="44">
        <f t="shared" si="59"/>
        <v>0.60659388810653003</v>
      </c>
      <c r="AT186" s="44">
        <f t="shared" si="54"/>
        <v>0.6056785717658385</v>
      </c>
      <c r="AU186" s="41">
        <f t="shared" si="55"/>
        <v>0.56844902672201247</v>
      </c>
      <c r="AV186" s="42"/>
    </row>
    <row r="187" spans="1:48" ht="19.5">
      <c r="A187" s="85"/>
      <c r="B187" s="97"/>
      <c r="C187" s="285"/>
      <c r="D187" s="77" t="s">
        <v>365</v>
      </c>
      <c r="E187" s="77">
        <v>50</v>
      </c>
      <c r="F187" s="77">
        <v>50</v>
      </c>
      <c r="G187" s="77">
        <v>80</v>
      </c>
      <c r="H187" s="77">
        <v>10</v>
      </c>
      <c r="I187" s="99" t="s">
        <v>366</v>
      </c>
      <c r="J187" s="319"/>
      <c r="K187" s="72"/>
      <c r="L187" s="326"/>
      <c r="M187" s="341">
        <v>136</v>
      </c>
      <c r="N187" s="78">
        <v>113</v>
      </c>
      <c r="O187" s="342">
        <v>66</v>
      </c>
      <c r="P187" s="35"/>
      <c r="Q187" s="349">
        <f t="shared" si="45"/>
        <v>17.041838978596854</v>
      </c>
      <c r="R187" s="350">
        <f t="shared" si="46"/>
        <v>17.437842352482281</v>
      </c>
      <c r="S187" s="351">
        <f t="shared" si="47"/>
        <v>7.6218945948601462</v>
      </c>
      <c r="T187" s="35"/>
      <c r="U187" s="358">
        <f t="shared" si="48"/>
        <v>48.807047810109566</v>
      </c>
      <c r="V187" s="359">
        <f t="shared" si="49"/>
        <v>2.6031655053088132</v>
      </c>
      <c r="W187" s="360">
        <f t="shared" si="50"/>
        <v>29.310278383685894</v>
      </c>
      <c r="X187" s="86"/>
      <c r="Y187" s="340"/>
      <c r="AL187" s="38"/>
      <c r="AM187" s="43">
        <f t="shared" si="56"/>
        <v>0.24620132670783543</v>
      </c>
      <c r="AN187" s="44">
        <f t="shared" si="57"/>
        <v>0.16513219450166761</v>
      </c>
      <c r="AO187" s="44">
        <f t="shared" si="58"/>
        <v>5.4480276442442369E-2</v>
      </c>
      <c r="AP187" s="44">
        <f t="shared" si="51"/>
        <v>0.17929907286497054</v>
      </c>
      <c r="AQ187" s="44">
        <f t="shared" si="52"/>
        <v>0.1743784235248228</v>
      </c>
      <c r="AR187" s="44">
        <f t="shared" si="53"/>
        <v>7.0000776933590608E-2</v>
      </c>
      <c r="AS187" s="44">
        <f t="shared" si="59"/>
        <v>0.56388777764949316</v>
      </c>
      <c r="AT187" s="44">
        <f t="shared" si="54"/>
        <v>0.55868144663887553</v>
      </c>
      <c r="AU187" s="41">
        <f t="shared" si="55"/>
        <v>0.41213005472044606</v>
      </c>
      <c r="AV187" s="42"/>
    </row>
    <row r="188" spans="1:48" ht="19.5">
      <c r="A188" s="85"/>
      <c r="B188" s="97"/>
      <c r="C188" s="286"/>
      <c r="D188" s="77" t="s">
        <v>367</v>
      </c>
      <c r="E188" s="77">
        <v>40</v>
      </c>
      <c r="F188" s="77">
        <v>60</v>
      </c>
      <c r="G188" s="77">
        <v>90</v>
      </c>
      <c r="H188" s="77">
        <v>10</v>
      </c>
      <c r="I188" s="99" t="s">
        <v>368</v>
      </c>
      <c r="J188" s="319"/>
      <c r="K188" s="72"/>
      <c r="L188" s="326"/>
      <c r="M188" s="341">
        <v>156</v>
      </c>
      <c r="N188" s="78">
        <v>107</v>
      </c>
      <c r="O188" s="342">
        <v>48</v>
      </c>
      <c r="P188" s="35"/>
      <c r="Q188" s="349">
        <f t="shared" si="45"/>
        <v>19.501497270472882</v>
      </c>
      <c r="R188" s="350">
        <f t="shared" si="46"/>
        <v>17.796710107268751</v>
      </c>
      <c r="S188" s="351">
        <f t="shared" si="47"/>
        <v>5.2035735951131858</v>
      </c>
      <c r="T188" s="35"/>
      <c r="U188" s="358">
        <f t="shared" si="48"/>
        <v>49.248605046122606</v>
      </c>
      <c r="V188" s="359">
        <f t="shared" si="49"/>
        <v>13.659461846313391</v>
      </c>
      <c r="W188" s="360">
        <f t="shared" si="50"/>
        <v>39.918669024161744</v>
      </c>
      <c r="X188" s="86"/>
      <c r="Y188" s="340"/>
      <c r="AL188" s="38"/>
      <c r="AM188" s="43">
        <f t="shared" si="56"/>
        <v>0.33245153634617935</v>
      </c>
      <c r="AN188" s="44">
        <f t="shared" si="57"/>
        <v>0.14702726649759501</v>
      </c>
      <c r="AO188" s="44">
        <f t="shared" si="58"/>
        <v>2.9556834437808807E-2</v>
      </c>
      <c r="AP188" s="44">
        <f t="shared" si="51"/>
        <v>0.20517740981275456</v>
      </c>
      <c r="AQ188" s="44">
        <f t="shared" si="52"/>
        <v>0.17796710107268751</v>
      </c>
      <c r="AR188" s="44">
        <f t="shared" si="53"/>
        <v>4.7790505360002809E-2</v>
      </c>
      <c r="AS188" s="44">
        <f t="shared" si="59"/>
        <v>0.58980689822816645</v>
      </c>
      <c r="AT188" s="44">
        <f t="shared" si="54"/>
        <v>0.56248797453553967</v>
      </c>
      <c r="AU188" s="41">
        <f t="shared" si="55"/>
        <v>0.36289462941473094</v>
      </c>
      <c r="AV188" s="42"/>
    </row>
    <row r="189" spans="1:48" ht="19.5">
      <c r="A189" s="85"/>
      <c r="B189" s="97"/>
      <c r="C189" s="287"/>
      <c r="D189" s="77" t="s">
        <v>369</v>
      </c>
      <c r="E189" s="77">
        <v>60</v>
      </c>
      <c r="F189" s="77">
        <v>80</v>
      </c>
      <c r="G189" s="77">
        <v>80</v>
      </c>
      <c r="H189" s="77">
        <v>10</v>
      </c>
      <c r="I189" s="99" t="s">
        <v>370</v>
      </c>
      <c r="J189" s="319"/>
      <c r="K189" s="72"/>
      <c r="L189" s="326"/>
      <c r="M189" s="341">
        <v>123</v>
      </c>
      <c r="N189" s="78">
        <v>81</v>
      </c>
      <c r="O189" s="342">
        <v>65</v>
      </c>
      <c r="P189" s="35"/>
      <c r="Q189" s="349">
        <f t="shared" si="45"/>
        <v>12.064943024382872</v>
      </c>
      <c r="R189" s="350">
        <f t="shared" si="46"/>
        <v>10.477466819276229</v>
      </c>
      <c r="S189" s="351">
        <f t="shared" si="47"/>
        <v>6.3874881552913783</v>
      </c>
      <c r="T189" s="35"/>
      <c r="U189" s="358">
        <f t="shared" si="48"/>
        <v>38.686075025184408</v>
      </c>
      <c r="V189" s="359">
        <f t="shared" si="49"/>
        <v>15.568615458450008</v>
      </c>
      <c r="W189" s="360">
        <f t="shared" si="50"/>
        <v>16.574589260199581</v>
      </c>
      <c r="X189" s="86"/>
      <c r="Y189" s="340"/>
      <c r="AL189" s="38"/>
      <c r="AM189" s="43">
        <f t="shared" si="56"/>
        <v>0.19806931955994886</v>
      </c>
      <c r="AN189" s="44">
        <f t="shared" si="57"/>
        <v>8.2282707129814794E-2</v>
      </c>
      <c r="AO189" s="44">
        <f t="shared" si="58"/>
        <v>5.2860647023180267E-2</v>
      </c>
      <c r="AP189" s="44">
        <f t="shared" si="51"/>
        <v>0.12693660004400847</v>
      </c>
      <c r="AQ189" s="44">
        <f t="shared" si="52"/>
        <v>0.10477466819276229</v>
      </c>
      <c r="AR189" s="44">
        <f t="shared" si="53"/>
        <v>5.8663778140677414E-2</v>
      </c>
      <c r="AS189" s="44">
        <f t="shared" si="59"/>
        <v>0.50256891216848976</v>
      </c>
      <c r="AT189" s="44">
        <f t="shared" si="54"/>
        <v>0.47143168125158974</v>
      </c>
      <c r="AU189" s="41">
        <f t="shared" si="55"/>
        <v>0.38855873495059184</v>
      </c>
      <c r="AV189" s="42"/>
    </row>
    <row r="190" spans="1:48" ht="19.5">
      <c r="A190" s="85"/>
      <c r="B190" s="97"/>
      <c r="C190" s="288"/>
      <c r="D190" s="77" t="s">
        <v>371</v>
      </c>
      <c r="E190" s="77">
        <v>50</v>
      </c>
      <c r="F190" s="77">
        <v>70</v>
      </c>
      <c r="G190" s="77">
        <v>80</v>
      </c>
      <c r="H190" s="77">
        <v>10</v>
      </c>
      <c r="I190" s="99" t="s">
        <v>372</v>
      </c>
      <c r="J190" s="319"/>
      <c r="K190" s="72"/>
      <c r="L190" s="326"/>
      <c r="M190" s="341">
        <v>128</v>
      </c>
      <c r="N190" s="78">
        <v>84</v>
      </c>
      <c r="O190" s="342">
        <v>47</v>
      </c>
      <c r="P190" s="35"/>
      <c r="Q190" s="349">
        <f t="shared" si="45"/>
        <v>12.585500803331238</v>
      </c>
      <c r="R190" s="350">
        <f t="shared" si="46"/>
        <v>11.135077768801896</v>
      </c>
      <c r="S190" s="351">
        <f t="shared" si="47"/>
        <v>4.1752804086414352</v>
      </c>
      <c r="T190" s="35"/>
      <c r="U190" s="358">
        <f t="shared" si="48"/>
        <v>39.807051036420667</v>
      </c>
      <c r="V190" s="359">
        <f t="shared" si="49"/>
        <v>14.300055615971807</v>
      </c>
      <c r="W190" s="360">
        <f t="shared" si="50"/>
        <v>28.775799067602371</v>
      </c>
      <c r="X190" s="86"/>
      <c r="Y190" s="340"/>
      <c r="AL190" s="38"/>
      <c r="AM190" s="43">
        <f t="shared" si="56"/>
        <v>0.21586050011389923</v>
      </c>
      <c r="AN190" s="44">
        <f t="shared" si="57"/>
        <v>8.8655586285772928E-2</v>
      </c>
      <c r="AO190" s="44">
        <f t="shared" si="58"/>
        <v>2.8426039504420797E-2</v>
      </c>
      <c r="AP190" s="44">
        <f t="shared" si="51"/>
        <v>0.13241344601440591</v>
      </c>
      <c r="AQ190" s="44">
        <f t="shared" si="52"/>
        <v>0.11135077768801896</v>
      </c>
      <c r="AR190" s="44">
        <f t="shared" si="53"/>
        <v>3.834648575665104E-2</v>
      </c>
      <c r="AS190" s="44">
        <f t="shared" si="59"/>
        <v>0.50969537878729421</v>
      </c>
      <c r="AT190" s="44">
        <f t="shared" si="54"/>
        <v>0.48109526755535059</v>
      </c>
      <c r="AU190" s="41">
        <f t="shared" si="55"/>
        <v>0.33721627221733874</v>
      </c>
      <c r="AV190" s="42"/>
    </row>
    <row r="191" spans="1:48" ht="19.5">
      <c r="A191" s="85"/>
      <c r="B191" s="97"/>
      <c r="C191" s="289"/>
      <c r="D191" s="77" t="s">
        <v>373</v>
      </c>
      <c r="E191" s="77">
        <v>40</v>
      </c>
      <c r="F191" s="77">
        <v>80</v>
      </c>
      <c r="G191" s="77">
        <v>80</v>
      </c>
      <c r="H191" s="77">
        <v>10</v>
      </c>
      <c r="I191" s="99" t="s">
        <v>374</v>
      </c>
      <c r="J191" s="319"/>
      <c r="K191" s="72"/>
      <c r="L191" s="326"/>
      <c r="M191" s="341">
        <v>143</v>
      </c>
      <c r="N191" s="78">
        <v>78</v>
      </c>
      <c r="O191" s="342">
        <v>53</v>
      </c>
      <c r="P191" s="35"/>
      <c r="Q191" s="349">
        <f t="shared" si="45"/>
        <v>14.69468532463595</v>
      </c>
      <c r="R191" s="350">
        <f t="shared" si="46"/>
        <v>11.545459631344563</v>
      </c>
      <c r="S191" s="351">
        <f t="shared" si="47"/>
        <v>4.8221619384044141</v>
      </c>
      <c r="T191" s="35"/>
      <c r="U191" s="358">
        <f t="shared" si="48"/>
        <v>40.484384184392241</v>
      </c>
      <c r="V191" s="359">
        <f t="shared" si="49"/>
        <v>24.88840666600095</v>
      </c>
      <c r="W191" s="360">
        <f t="shared" si="50"/>
        <v>26.626422480374689</v>
      </c>
      <c r="X191" s="86"/>
      <c r="Y191" s="340"/>
      <c r="AL191" s="38"/>
      <c r="AM191" s="43">
        <f t="shared" si="56"/>
        <v>0.2746773120603847</v>
      </c>
      <c r="AN191" s="44">
        <f t="shared" si="57"/>
        <v>7.6185381481307851E-2</v>
      </c>
      <c r="AO191" s="44">
        <f t="shared" si="58"/>
        <v>3.5601314875020329E-2</v>
      </c>
      <c r="AP191" s="44">
        <f t="shared" si="51"/>
        <v>0.15460440965665356</v>
      </c>
      <c r="AQ191" s="44">
        <f t="shared" si="52"/>
        <v>0.11545459631344564</v>
      </c>
      <c r="AR191" s="44">
        <f t="shared" si="53"/>
        <v>4.4287555802140041E-2</v>
      </c>
      <c r="AS191" s="44">
        <f t="shared" si="59"/>
        <v>0.53671115974917638</v>
      </c>
      <c r="AT191" s="44">
        <f t="shared" si="54"/>
        <v>0.48693434641717448</v>
      </c>
      <c r="AU191" s="41">
        <f t="shared" si="55"/>
        <v>0.35380223401530103</v>
      </c>
      <c r="AV191" s="42"/>
    </row>
    <row r="192" spans="1:48" ht="19.5">
      <c r="A192" s="85"/>
      <c r="B192" s="97"/>
      <c r="C192" s="290"/>
      <c r="D192" s="77" t="s">
        <v>375</v>
      </c>
      <c r="E192" s="77">
        <v>60</v>
      </c>
      <c r="F192" s="77">
        <v>70</v>
      </c>
      <c r="G192" s="77">
        <v>80</v>
      </c>
      <c r="H192" s="77">
        <v>20</v>
      </c>
      <c r="I192" s="99" t="s">
        <v>376</v>
      </c>
      <c r="J192" s="319"/>
      <c r="K192" s="72"/>
      <c r="L192" s="326"/>
      <c r="M192" s="341">
        <v>111</v>
      </c>
      <c r="N192" s="78">
        <v>74</v>
      </c>
      <c r="O192" s="342">
        <v>47</v>
      </c>
      <c r="P192" s="35"/>
      <c r="Q192" s="349">
        <f t="shared" si="45"/>
        <v>9.5174142046012573</v>
      </c>
      <c r="R192" s="350">
        <f t="shared" si="46"/>
        <v>8.4823020658877386</v>
      </c>
      <c r="S192" s="351">
        <f t="shared" si="47"/>
        <v>3.8249492511079461</v>
      </c>
      <c r="T192" s="35"/>
      <c r="U192" s="358">
        <f t="shared" si="48"/>
        <v>34.967801495059774</v>
      </c>
      <c r="V192" s="359">
        <f t="shared" si="49"/>
        <v>12.494078355280298</v>
      </c>
      <c r="W192" s="360">
        <f t="shared" si="50"/>
        <v>22.373926839840042</v>
      </c>
      <c r="X192" s="86"/>
      <c r="Y192" s="340"/>
      <c r="AL192" s="38"/>
      <c r="AM192" s="43">
        <f t="shared" si="56"/>
        <v>0.15896083506088046</v>
      </c>
      <c r="AN192" s="44">
        <f t="shared" si="57"/>
        <v>6.8478169844400194E-2</v>
      </c>
      <c r="AO192" s="44">
        <f t="shared" si="58"/>
        <v>2.8426039504420797E-2</v>
      </c>
      <c r="AP192" s="44">
        <f t="shared" si="51"/>
        <v>0.10013376755290812</v>
      </c>
      <c r="AQ192" s="44">
        <f t="shared" si="52"/>
        <v>8.4823020658877382E-2</v>
      </c>
      <c r="AR192" s="44">
        <f t="shared" si="53"/>
        <v>3.5128984792005602E-2</v>
      </c>
      <c r="AS192" s="44">
        <f t="shared" si="59"/>
        <v>0.4643657558059035</v>
      </c>
      <c r="AT192" s="44">
        <f t="shared" si="54"/>
        <v>0.43937759909534291</v>
      </c>
      <c r="AU192" s="41">
        <f t="shared" si="55"/>
        <v>0.3275079648961427</v>
      </c>
      <c r="AV192" s="42"/>
    </row>
    <row r="193" spans="1:48" ht="19.5">
      <c r="A193" s="85"/>
      <c r="B193" s="97"/>
      <c r="C193" s="291"/>
      <c r="D193" s="77" t="s">
        <v>377</v>
      </c>
      <c r="E193" s="77">
        <v>50</v>
      </c>
      <c r="F193" s="77">
        <v>60</v>
      </c>
      <c r="G193" s="77">
        <v>70</v>
      </c>
      <c r="H193" s="77">
        <v>20</v>
      </c>
      <c r="I193" s="99" t="s">
        <v>378</v>
      </c>
      <c r="J193" s="319"/>
      <c r="K193" s="72"/>
      <c r="L193" s="326"/>
      <c r="M193" s="341">
        <v>111</v>
      </c>
      <c r="N193" s="78">
        <v>79</v>
      </c>
      <c r="O193" s="342">
        <v>40</v>
      </c>
      <c r="P193" s="35"/>
      <c r="Q193" s="349">
        <f t="shared" si="45"/>
        <v>9.7345301789510401</v>
      </c>
      <c r="R193" s="350">
        <f t="shared" si="46"/>
        <v>9.1246730158159934</v>
      </c>
      <c r="S193" s="351">
        <f t="shared" si="47"/>
        <v>3.2556554158244584</v>
      </c>
      <c r="T193" s="35"/>
      <c r="U193" s="358">
        <f t="shared" si="48"/>
        <v>36.223233605357166</v>
      </c>
      <c r="V193" s="359">
        <f t="shared" si="49"/>
        <v>8.8350320686473029</v>
      </c>
      <c r="W193" s="360">
        <f t="shared" si="50"/>
        <v>27.964192893311047</v>
      </c>
      <c r="X193" s="86"/>
      <c r="Y193" s="340"/>
      <c r="AL193" s="38"/>
      <c r="AM193" s="43">
        <f t="shared" si="56"/>
        <v>0.15896083506088046</v>
      </c>
      <c r="AN193" s="44">
        <f t="shared" si="57"/>
        <v>7.8187421805186369E-2</v>
      </c>
      <c r="AO193" s="44">
        <f t="shared" si="58"/>
        <v>2.1219010376003551E-2</v>
      </c>
      <c r="AP193" s="44">
        <f t="shared" si="51"/>
        <v>0.1024180687339005</v>
      </c>
      <c r="AQ193" s="44">
        <f t="shared" si="52"/>
        <v>9.1246730158159928E-2</v>
      </c>
      <c r="AR193" s="44">
        <f t="shared" si="53"/>
        <v>2.9900493335272341E-2</v>
      </c>
      <c r="AS193" s="44">
        <f t="shared" si="59"/>
        <v>0.4678703538386495</v>
      </c>
      <c r="AT193" s="44">
        <f t="shared" si="54"/>
        <v>0.45020028970135489</v>
      </c>
      <c r="AU193" s="41">
        <f t="shared" si="55"/>
        <v>0.31037932523479966</v>
      </c>
      <c r="AV193" s="42"/>
    </row>
    <row r="194" spans="1:48" ht="19.5">
      <c r="A194" s="85"/>
      <c r="B194" s="97"/>
      <c r="C194" s="292"/>
      <c r="D194" s="77" t="s">
        <v>379</v>
      </c>
      <c r="E194" s="77">
        <v>10</v>
      </c>
      <c r="F194" s="77">
        <v>60</v>
      </c>
      <c r="G194" s="77">
        <v>100</v>
      </c>
      <c r="H194" s="77">
        <v>80</v>
      </c>
      <c r="I194" s="99" t="s">
        <v>380</v>
      </c>
      <c r="J194" s="319"/>
      <c r="K194" s="72"/>
      <c r="L194" s="326"/>
      <c r="M194" s="341">
        <v>90</v>
      </c>
      <c r="N194" s="78">
        <v>58</v>
      </c>
      <c r="O194" s="342">
        <v>41</v>
      </c>
      <c r="P194" s="35"/>
      <c r="Q194" s="349">
        <f t="shared" si="45"/>
        <v>6.1297437368740955</v>
      </c>
      <c r="R194" s="350">
        <f t="shared" si="46"/>
        <v>5.3598667812615988</v>
      </c>
      <c r="S194" s="351">
        <f t="shared" si="47"/>
        <v>2.8093063090715584</v>
      </c>
      <c r="T194" s="35"/>
      <c r="U194" s="358">
        <f t="shared" si="48"/>
        <v>27.736361888971878</v>
      </c>
      <c r="V194" s="359">
        <f t="shared" si="49"/>
        <v>11.992092432495383</v>
      </c>
      <c r="W194" s="360">
        <f t="shared" si="50"/>
        <v>16.309037320745013</v>
      </c>
      <c r="X194" s="86"/>
      <c r="Y194" s="340"/>
      <c r="AL194" s="38"/>
      <c r="AM194" s="43">
        <f t="shared" si="56"/>
        <v>0.10224173308810132</v>
      </c>
      <c r="AN194" s="44">
        <f t="shared" si="57"/>
        <v>4.2311410620809675E-2</v>
      </c>
      <c r="AO194" s="44">
        <f t="shared" si="58"/>
        <v>2.2173884793387392E-2</v>
      </c>
      <c r="AP194" s="44">
        <f t="shared" si="51"/>
        <v>6.4491711857019116E-2</v>
      </c>
      <c r="AQ194" s="44">
        <f t="shared" si="52"/>
        <v>5.3598667812615991E-2</v>
      </c>
      <c r="AR194" s="44">
        <f t="shared" si="53"/>
        <v>2.5801147186168258E-2</v>
      </c>
      <c r="AS194" s="44">
        <f t="shared" si="59"/>
        <v>0.40102178735612765</v>
      </c>
      <c r="AT194" s="44">
        <f t="shared" si="54"/>
        <v>0.37703760249113688</v>
      </c>
      <c r="AU194" s="41">
        <f t="shared" si="55"/>
        <v>0.29549241588741182</v>
      </c>
      <c r="AV194" s="42"/>
    </row>
    <row r="195" spans="1:48" ht="19.5">
      <c r="A195" s="85"/>
      <c r="B195" s="97"/>
      <c r="C195" s="293"/>
      <c r="D195" s="77" t="s">
        <v>381</v>
      </c>
      <c r="E195" s="77">
        <v>5</v>
      </c>
      <c r="F195" s="77">
        <v>100</v>
      </c>
      <c r="G195" s="77">
        <v>100</v>
      </c>
      <c r="H195" s="77">
        <v>80</v>
      </c>
      <c r="I195" s="99" t="s">
        <v>382</v>
      </c>
      <c r="J195" s="319"/>
      <c r="K195" s="72"/>
      <c r="L195" s="326"/>
      <c r="M195" s="341">
        <v>103</v>
      </c>
      <c r="N195" s="78">
        <v>56</v>
      </c>
      <c r="O195" s="342">
        <v>49</v>
      </c>
      <c r="P195" s="35"/>
      <c r="Q195" s="349">
        <f t="shared" si="45"/>
        <v>7.5620695478571811</v>
      </c>
      <c r="R195" s="350">
        <f t="shared" si="46"/>
        <v>5.9336623992138184</v>
      </c>
      <c r="S195" s="351">
        <f t="shared" si="47"/>
        <v>3.6524762775542472</v>
      </c>
      <c r="T195" s="35"/>
      <c r="U195" s="358">
        <f t="shared" si="48"/>
        <v>29.244479905009257</v>
      </c>
      <c r="V195" s="359">
        <f t="shared" si="49"/>
        <v>20.029687498260841</v>
      </c>
      <c r="W195" s="360">
        <f t="shared" si="50"/>
        <v>13.505834380800309</v>
      </c>
      <c r="X195" s="86"/>
      <c r="Y195" s="340"/>
      <c r="AL195" s="38"/>
      <c r="AM195" s="43">
        <f t="shared" si="56"/>
        <v>0.13563332965520564</v>
      </c>
      <c r="AN195" s="44">
        <f t="shared" si="57"/>
        <v>3.954623527673283E-2</v>
      </c>
      <c r="AO195" s="44">
        <f t="shared" si="58"/>
        <v>3.0713443732993638E-2</v>
      </c>
      <c r="AP195" s="44">
        <f t="shared" si="51"/>
        <v>7.9561370141689708E-2</v>
      </c>
      <c r="AQ195" s="44">
        <f t="shared" si="52"/>
        <v>5.9336623992138182E-2</v>
      </c>
      <c r="AR195" s="44">
        <f t="shared" si="53"/>
        <v>3.3544963654144791E-2</v>
      </c>
      <c r="AS195" s="44">
        <f t="shared" si="59"/>
        <v>0.43009799486729117</v>
      </c>
      <c r="AT195" s="44">
        <f t="shared" si="54"/>
        <v>0.39003861987076949</v>
      </c>
      <c r="AU195" s="41">
        <f t="shared" si="55"/>
        <v>0.32250944796676795</v>
      </c>
      <c r="AV195" s="42"/>
    </row>
    <row r="196" spans="1:48" ht="19.5">
      <c r="A196" s="85"/>
      <c r="B196" s="97"/>
      <c r="C196" s="294"/>
      <c r="D196" s="77" t="s">
        <v>383</v>
      </c>
      <c r="E196" s="77">
        <v>30</v>
      </c>
      <c r="F196" s="77">
        <v>60</v>
      </c>
      <c r="G196" s="77">
        <v>100</v>
      </c>
      <c r="H196" s="77">
        <v>80</v>
      </c>
      <c r="I196" s="99" t="s">
        <v>384</v>
      </c>
      <c r="J196" s="319"/>
      <c r="K196" s="72"/>
      <c r="L196" s="326"/>
      <c r="M196" s="341">
        <v>73</v>
      </c>
      <c r="N196" s="78">
        <v>57</v>
      </c>
      <c r="O196" s="342">
        <v>45</v>
      </c>
      <c r="P196" s="35"/>
      <c r="Q196" s="349">
        <f t="shared" si="45"/>
        <v>4.6844352062603036</v>
      </c>
      <c r="R196" s="350">
        <f t="shared" si="46"/>
        <v>4.5321839604255674</v>
      </c>
      <c r="S196" s="351">
        <f t="shared" si="47"/>
        <v>3.1105253498176539</v>
      </c>
      <c r="T196" s="35"/>
      <c r="U196" s="358">
        <f t="shared" si="48"/>
        <v>25.358092390050174</v>
      </c>
      <c r="V196" s="359">
        <f t="shared" si="49"/>
        <v>5.0522604807796139</v>
      </c>
      <c r="W196" s="360">
        <f t="shared" si="50"/>
        <v>10.167649435639115</v>
      </c>
      <c r="X196" s="86"/>
      <c r="Y196" s="340"/>
      <c r="AL196" s="38"/>
      <c r="AM196" s="43">
        <f t="shared" si="56"/>
        <v>6.6625938643772864E-2</v>
      </c>
      <c r="AN196" s="44">
        <f t="shared" si="57"/>
        <v>4.0915196906853191E-2</v>
      </c>
      <c r="AO196" s="44">
        <f t="shared" si="58"/>
        <v>2.6241221894849898E-2</v>
      </c>
      <c r="AP196" s="44">
        <f t="shared" si="51"/>
        <v>4.9285460943115554E-2</v>
      </c>
      <c r="AQ196" s="44">
        <f t="shared" si="52"/>
        <v>4.5321839604255676E-2</v>
      </c>
      <c r="AR196" s="44">
        <f t="shared" si="53"/>
        <v>2.8567594113109062E-2</v>
      </c>
      <c r="AS196" s="44">
        <f t="shared" si="59"/>
        <v>0.36663980018612968</v>
      </c>
      <c r="AT196" s="44">
        <f t="shared" si="54"/>
        <v>0.35653527922457046</v>
      </c>
      <c r="AU196" s="41">
        <f t="shared" si="55"/>
        <v>0.30569703204637488</v>
      </c>
      <c r="AV196" s="42"/>
    </row>
    <row r="197" spans="1:48" ht="19.5">
      <c r="A197" s="85"/>
      <c r="B197" s="97"/>
      <c r="C197" s="295"/>
      <c r="D197" s="77" t="s">
        <v>385</v>
      </c>
      <c r="E197" s="77">
        <v>0</v>
      </c>
      <c r="F197" s="77">
        <v>90</v>
      </c>
      <c r="G197" s="77">
        <v>100</v>
      </c>
      <c r="H197" s="77">
        <v>80</v>
      </c>
      <c r="I197" s="99" t="s">
        <v>386</v>
      </c>
      <c r="J197" s="319"/>
      <c r="K197" s="72"/>
      <c r="L197" s="326"/>
      <c r="M197" s="341">
        <v>99</v>
      </c>
      <c r="N197" s="78">
        <v>58</v>
      </c>
      <c r="O197" s="342">
        <v>52</v>
      </c>
      <c r="P197" s="35"/>
      <c r="Q197" s="349">
        <f t="shared" si="45"/>
        <v>7.2784793129104663</v>
      </c>
      <c r="R197" s="350">
        <f t="shared" si="46"/>
        <v>5.9266943341048002</v>
      </c>
      <c r="S197" s="351">
        <f t="shared" si="47"/>
        <v>4.0091602596579241</v>
      </c>
      <c r="T197" s="35"/>
      <c r="U197" s="358">
        <f t="shared" si="48"/>
        <v>29.226762349931334</v>
      </c>
      <c r="V197" s="359">
        <f t="shared" si="49"/>
        <v>17.383501587470317</v>
      </c>
      <c r="W197" s="360">
        <f t="shared" si="50"/>
        <v>11.440499290840156</v>
      </c>
      <c r="X197" s="86"/>
      <c r="Y197" s="340"/>
      <c r="AL197" s="38"/>
      <c r="AM197" s="43">
        <f t="shared" si="56"/>
        <v>0.12477181756095049</v>
      </c>
      <c r="AN197" s="44">
        <f t="shared" si="57"/>
        <v>4.2311410620809675E-2</v>
      </c>
      <c r="AO197" s="44">
        <f t="shared" si="58"/>
        <v>3.4339806808682156E-2</v>
      </c>
      <c r="AP197" s="44">
        <f t="shared" si="51"/>
        <v>7.6577685912343013E-2</v>
      </c>
      <c r="AQ197" s="44">
        <f t="shared" si="52"/>
        <v>5.9266943341048005E-2</v>
      </c>
      <c r="AR197" s="44">
        <f t="shared" si="53"/>
        <v>3.6820810040666813E-2</v>
      </c>
      <c r="AS197" s="44">
        <f t="shared" si="59"/>
        <v>0.42465288550193492</v>
      </c>
      <c r="AT197" s="44">
        <f t="shared" si="54"/>
        <v>0.38988588232699428</v>
      </c>
      <c r="AU197" s="41">
        <f t="shared" si="55"/>
        <v>0.3326833858727935</v>
      </c>
      <c r="AV197" s="42"/>
    </row>
    <row r="198" spans="1:48" ht="19.5">
      <c r="A198" s="85"/>
      <c r="B198" s="97"/>
      <c r="C198" s="296"/>
      <c r="D198" s="77" t="s">
        <v>387</v>
      </c>
      <c r="E198" s="77">
        <v>40</v>
      </c>
      <c r="F198" s="77">
        <v>80</v>
      </c>
      <c r="G198" s="77">
        <v>80</v>
      </c>
      <c r="H198" s="77">
        <v>80</v>
      </c>
      <c r="I198" s="99" t="s">
        <v>388</v>
      </c>
      <c r="J198" s="319"/>
      <c r="K198" s="72"/>
      <c r="L198" s="326"/>
      <c r="M198" s="341">
        <v>76</v>
      </c>
      <c r="N198" s="78">
        <v>47</v>
      </c>
      <c r="O198" s="342">
        <v>38</v>
      </c>
      <c r="P198" s="35"/>
      <c r="Q198" s="349">
        <f t="shared" si="45"/>
        <v>4.3468579100895495</v>
      </c>
      <c r="R198" s="350">
        <f t="shared" si="46"/>
        <v>3.7094705369713203</v>
      </c>
      <c r="S198" s="351">
        <f t="shared" si="47"/>
        <v>2.3206164716663089</v>
      </c>
      <c r="T198" s="35"/>
      <c r="U198" s="358">
        <f t="shared" si="48"/>
        <v>22.68672483954483</v>
      </c>
      <c r="V198" s="359">
        <f t="shared" si="49"/>
        <v>12.052982741505597</v>
      </c>
      <c r="W198" s="360">
        <f t="shared" si="50"/>
        <v>11.250031326556586</v>
      </c>
      <c r="X198" s="86"/>
      <c r="Y198" s="340"/>
      <c r="AL198" s="38"/>
      <c r="AM198" s="43">
        <f t="shared" si="56"/>
        <v>7.2271850682317465E-2</v>
      </c>
      <c r="AN198" s="44">
        <f t="shared" si="57"/>
        <v>2.8426039504420797E-2</v>
      </c>
      <c r="AO198" s="44">
        <f t="shared" si="58"/>
        <v>1.9382360956935723E-2</v>
      </c>
      <c r="AP198" s="44">
        <f t="shared" si="51"/>
        <v>4.5733772871206349E-2</v>
      </c>
      <c r="AQ198" s="44">
        <f t="shared" si="52"/>
        <v>3.7094705369713203E-2</v>
      </c>
      <c r="AR198" s="44">
        <f t="shared" si="53"/>
        <v>2.1312936561872001E-2</v>
      </c>
      <c r="AS198" s="44">
        <f t="shared" si="59"/>
        <v>0.35761221409977695</v>
      </c>
      <c r="AT198" s="44">
        <f t="shared" si="54"/>
        <v>0.33350624861676575</v>
      </c>
      <c r="AU198" s="41">
        <f t="shared" si="55"/>
        <v>0.27725609198398282</v>
      </c>
      <c r="AV198" s="42"/>
    </row>
    <row r="199" spans="1:48" ht="19.5">
      <c r="A199" s="85"/>
      <c r="B199" s="97"/>
      <c r="C199" s="297"/>
      <c r="D199" s="77" t="s">
        <v>389</v>
      </c>
      <c r="E199" s="77">
        <v>60</v>
      </c>
      <c r="F199" s="77">
        <v>80</v>
      </c>
      <c r="G199" s="77">
        <v>80</v>
      </c>
      <c r="H199" s="77">
        <v>80</v>
      </c>
      <c r="I199" s="99" t="s">
        <v>390</v>
      </c>
      <c r="J199" s="319"/>
      <c r="K199" s="72"/>
      <c r="L199" s="326"/>
      <c r="M199" s="341">
        <v>68</v>
      </c>
      <c r="N199" s="78">
        <v>50</v>
      </c>
      <c r="O199" s="342">
        <v>45</v>
      </c>
      <c r="P199" s="35"/>
      <c r="Q199" s="349">
        <f t="shared" si="45"/>
        <v>3.9981521389725443</v>
      </c>
      <c r="R199" s="350">
        <f t="shared" si="46"/>
        <v>3.6996093533246892</v>
      </c>
      <c r="S199" s="351">
        <f t="shared" si="47"/>
        <v>2.9859933356045394</v>
      </c>
      <c r="T199" s="35"/>
      <c r="U199" s="358">
        <f t="shared" si="48"/>
        <v>22.652413073728361</v>
      </c>
      <c r="V199" s="359">
        <f t="shared" si="49"/>
        <v>7.2857178999334025</v>
      </c>
      <c r="W199" s="360">
        <f t="shared" si="50"/>
        <v>6.3297419186369552</v>
      </c>
      <c r="X199" s="86"/>
      <c r="Y199" s="340"/>
      <c r="AL199" s="38"/>
      <c r="AM199" s="43">
        <f t="shared" si="56"/>
        <v>5.7805430191067216E-2</v>
      </c>
      <c r="AN199" s="44">
        <f t="shared" si="57"/>
        <v>3.1896033073011518E-2</v>
      </c>
      <c r="AO199" s="44">
        <f t="shared" si="58"/>
        <v>2.6241221894849898E-2</v>
      </c>
      <c r="AP199" s="44">
        <f t="shared" si="51"/>
        <v>4.206500088348443E-2</v>
      </c>
      <c r="AQ199" s="44">
        <f t="shared" si="52"/>
        <v>3.6996093533246892E-2</v>
      </c>
      <c r="AR199" s="44">
        <f t="shared" si="53"/>
        <v>2.7423870903672196E-2</v>
      </c>
      <c r="AS199" s="44">
        <f t="shared" si="59"/>
        <v>0.34778189333200787</v>
      </c>
      <c r="AT199" s="44">
        <f t="shared" si="54"/>
        <v>0.33321045753214107</v>
      </c>
      <c r="AU199" s="41">
        <f t="shared" si="55"/>
        <v>0.30156174793895629</v>
      </c>
      <c r="AV199" s="42"/>
    </row>
    <row r="200" spans="1:48" ht="19.5">
      <c r="A200" s="85"/>
      <c r="B200" s="97"/>
      <c r="C200" s="298"/>
      <c r="D200" s="77" t="s">
        <v>391</v>
      </c>
      <c r="E200" s="77">
        <v>90</v>
      </c>
      <c r="F200" s="77">
        <v>90</v>
      </c>
      <c r="G200" s="77">
        <v>80</v>
      </c>
      <c r="H200" s="77">
        <v>80</v>
      </c>
      <c r="I200" s="99" t="s">
        <v>392</v>
      </c>
      <c r="J200" s="319"/>
      <c r="K200" s="72"/>
      <c r="L200" s="326"/>
      <c r="M200" s="341">
        <v>63</v>
      </c>
      <c r="N200" s="78">
        <v>58</v>
      </c>
      <c r="O200" s="342">
        <v>58</v>
      </c>
      <c r="P200" s="35"/>
      <c r="Q200" s="349">
        <f t="shared" si="45"/>
        <v>4.326675786691176</v>
      </c>
      <c r="R200" s="350">
        <f t="shared" si="46"/>
        <v>4.388362065105099</v>
      </c>
      <c r="S200" s="351">
        <f t="shared" si="47"/>
        <v>4.6219852664573766</v>
      </c>
      <c r="T200" s="35"/>
      <c r="U200" s="358">
        <f t="shared" si="48"/>
        <v>24.915902962554703</v>
      </c>
      <c r="V200" s="359">
        <f t="shared" si="49"/>
        <v>2.167299347302476</v>
      </c>
      <c r="W200" s="360">
        <f t="shared" si="50"/>
        <v>0.77721477586313314</v>
      </c>
      <c r="X200" s="86"/>
      <c r="Y200" s="340"/>
      <c r="AL200" s="38"/>
      <c r="AM200" s="43">
        <f t="shared" si="56"/>
        <v>4.9706565984127239E-2</v>
      </c>
      <c r="AN200" s="44">
        <f t="shared" si="57"/>
        <v>4.2311410620809675E-2</v>
      </c>
      <c r="AO200" s="44">
        <f t="shared" si="58"/>
        <v>4.2311410620809675E-2</v>
      </c>
      <c r="AP200" s="44">
        <f t="shared" si="51"/>
        <v>4.552143451861896E-2</v>
      </c>
      <c r="AQ200" s="44">
        <f t="shared" si="52"/>
        <v>4.3883620651050989E-2</v>
      </c>
      <c r="AR200" s="44">
        <f t="shared" si="53"/>
        <v>4.2449099184054234E-2</v>
      </c>
      <c r="AS200" s="44">
        <f t="shared" si="59"/>
        <v>0.35705790009593863</v>
      </c>
      <c r="AT200" s="44">
        <f t="shared" si="54"/>
        <v>0.35272330140133368</v>
      </c>
      <c r="AU200" s="41">
        <f t="shared" si="55"/>
        <v>0.34883722752201801</v>
      </c>
      <c r="AV200" s="42"/>
    </row>
    <row r="201" spans="1:48" ht="19.5">
      <c r="A201" s="85"/>
      <c r="B201" s="97"/>
      <c r="C201" s="299"/>
      <c r="D201" s="77" t="s">
        <v>393</v>
      </c>
      <c r="E201" s="77">
        <v>100</v>
      </c>
      <c r="F201" s="77">
        <v>100</v>
      </c>
      <c r="G201" s="77">
        <v>80</v>
      </c>
      <c r="H201" s="77">
        <v>95</v>
      </c>
      <c r="I201" s="99" t="s">
        <v>394</v>
      </c>
      <c r="J201" s="319"/>
      <c r="K201" s="72"/>
      <c r="L201" s="326"/>
      <c r="M201" s="341">
        <v>33</v>
      </c>
      <c r="N201" s="78">
        <v>31</v>
      </c>
      <c r="O201" s="342">
        <v>32</v>
      </c>
      <c r="P201" s="35"/>
      <c r="Q201" s="349">
        <f t="shared" si="45"/>
        <v>1.37789700148147</v>
      </c>
      <c r="R201" s="350">
        <f t="shared" si="46"/>
        <v>1.4075905469370711</v>
      </c>
      <c r="S201" s="351">
        <f t="shared" si="47"/>
        <v>1.5655685965685107</v>
      </c>
      <c r="T201" s="35"/>
      <c r="U201" s="358">
        <f t="shared" si="48"/>
        <v>12.008086330924872</v>
      </c>
      <c r="V201" s="359">
        <f t="shared" si="49"/>
        <v>1.1920737298360962</v>
      </c>
      <c r="W201" s="360">
        <f t="shared" si="50"/>
        <v>-0.34352552640191658</v>
      </c>
      <c r="X201" s="86"/>
      <c r="Y201" s="340"/>
      <c r="AL201" s="38"/>
      <c r="AM201" s="43">
        <f t="shared" si="56"/>
        <v>1.5208514422912713E-2</v>
      </c>
      <c r="AN201" s="44">
        <f t="shared" si="57"/>
        <v>1.3702083047289692E-2</v>
      </c>
      <c r="AO201" s="44">
        <f t="shared" si="58"/>
        <v>1.4443843596092543E-2</v>
      </c>
      <c r="AP201" s="44">
        <f t="shared" si="51"/>
        <v>1.4497006759618611E-2</v>
      </c>
      <c r="AQ201" s="44">
        <f t="shared" si="52"/>
        <v>1.407590546937071E-2</v>
      </c>
      <c r="AR201" s="44">
        <f t="shared" si="53"/>
        <v>1.437844839477706E-2</v>
      </c>
      <c r="AS201" s="44">
        <f t="shared" si="59"/>
        <v>0.24383316755385212</v>
      </c>
      <c r="AT201" s="44">
        <f t="shared" si="54"/>
        <v>0.24144902009417993</v>
      </c>
      <c r="AU201" s="41">
        <f t="shared" si="55"/>
        <v>0.24316664772618951</v>
      </c>
      <c r="AV201" s="42"/>
    </row>
    <row r="202" spans="1:48" ht="19.5">
      <c r="A202" s="85"/>
      <c r="B202" s="97"/>
      <c r="C202" s="300"/>
      <c r="D202" s="77" t="s">
        <v>395</v>
      </c>
      <c r="E202" s="77">
        <v>20</v>
      </c>
      <c r="F202" s="77">
        <v>70</v>
      </c>
      <c r="G202" s="77">
        <v>100</v>
      </c>
      <c r="H202" s="77">
        <v>20</v>
      </c>
      <c r="I202" s="99" t="s">
        <v>396</v>
      </c>
      <c r="J202" s="319"/>
      <c r="K202" s="72"/>
      <c r="L202" s="326"/>
      <c r="M202" s="341">
        <v>166</v>
      </c>
      <c r="N202" s="78">
        <v>94</v>
      </c>
      <c r="O202" s="342">
        <v>47</v>
      </c>
      <c r="P202" s="35"/>
      <c r="Q202" s="349">
        <f t="shared" si="45"/>
        <v>20.241678343980084</v>
      </c>
      <c r="R202" s="350">
        <f t="shared" si="46"/>
        <v>16.317634247172993</v>
      </c>
      <c r="S202" s="351">
        <f t="shared" si="47"/>
        <v>4.7720887967758951</v>
      </c>
      <c r="T202" s="35"/>
      <c r="U202" s="358">
        <f t="shared" si="48"/>
        <v>47.388487218367501</v>
      </c>
      <c r="V202" s="359">
        <f t="shared" si="49"/>
        <v>25.362007032468881</v>
      </c>
      <c r="W202" s="360">
        <f t="shared" si="50"/>
        <v>38.775825662100296</v>
      </c>
      <c r="X202" s="86"/>
      <c r="Y202" s="340"/>
      <c r="AL202" s="38"/>
      <c r="AM202" s="43">
        <f t="shared" si="56"/>
        <v>0.38132601143253014</v>
      </c>
      <c r="AN202" s="44">
        <f t="shared" si="57"/>
        <v>0.11193242783690559</v>
      </c>
      <c r="AO202" s="44">
        <f t="shared" si="58"/>
        <v>2.8426039504420797E-2</v>
      </c>
      <c r="AP202" s="44">
        <f t="shared" si="51"/>
        <v>0.21296493675739459</v>
      </c>
      <c r="AQ202" s="44">
        <f t="shared" si="52"/>
        <v>0.16317634247172993</v>
      </c>
      <c r="AR202" s="44">
        <f t="shared" si="53"/>
        <v>4.3827675548762393E-2</v>
      </c>
      <c r="AS202" s="44">
        <f t="shared" si="59"/>
        <v>0.59717649008534723</v>
      </c>
      <c r="AT202" s="44">
        <f t="shared" si="54"/>
        <v>0.54645247602040947</v>
      </c>
      <c r="AU202" s="41">
        <f t="shared" si="55"/>
        <v>0.352573347709908</v>
      </c>
      <c r="AV202" s="42"/>
    </row>
    <row r="203" spans="1:48" ht="19.5">
      <c r="A203" s="85"/>
      <c r="B203" s="97"/>
      <c r="C203" s="301"/>
      <c r="D203" s="77" t="s">
        <v>397</v>
      </c>
      <c r="E203" s="77">
        <v>30</v>
      </c>
      <c r="F203" s="77">
        <v>60</v>
      </c>
      <c r="G203" s="77">
        <v>70</v>
      </c>
      <c r="H203" s="77">
        <v>40</v>
      </c>
      <c r="I203" s="99" t="s">
        <v>398</v>
      </c>
      <c r="J203" s="319"/>
      <c r="K203" s="72"/>
      <c r="L203" s="326"/>
      <c r="M203" s="341">
        <v>121</v>
      </c>
      <c r="N203" s="78">
        <v>85</v>
      </c>
      <c r="O203" s="342">
        <v>60</v>
      </c>
      <c r="P203" s="35"/>
      <c r="Q203" s="349">
        <f t="shared" si="45"/>
        <v>11.94926797731034</v>
      </c>
      <c r="R203" s="350">
        <f t="shared" si="46"/>
        <v>10.888191354571118</v>
      </c>
      <c r="S203" s="351">
        <f t="shared" si="47"/>
        <v>5.7468011718544076</v>
      </c>
      <c r="T203" s="35"/>
      <c r="U203" s="358">
        <f t="shared" si="48"/>
        <v>39.391514220900142</v>
      </c>
      <c r="V203" s="359">
        <f t="shared" si="49"/>
        <v>11.722269004715875</v>
      </c>
      <c r="W203" s="360">
        <f t="shared" si="50"/>
        <v>20.481176916788367</v>
      </c>
      <c r="X203" s="86"/>
      <c r="Y203" s="340"/>
      <c r="AL203" s="38"/>
      <c r="AM203" s="43">
        <f t="shared" ref="AM203:AM220" si="60">IF(M203/$O$4&gt;0.04045,((M203/$O$4+0.055)/1.055)^2.4,M203/$O$4/12.92)</f>
        <v>0.19120168274079138</v>
      </c>
      <c r="AN203" s="44">
        <f t="shared" ref="AN203:AN220" si="61">IF(N203/$O$4&gt;0.04045,((N203/$O$4+0.055)/1.055)^2.4,N203/$O$4/12.92)</f>
        <v>9.084171118340767E-2</v>
      </c>
      <c r="AO203" s="44">
        <f t="shared" ref="AO203:AO220" si="62">IF(O203/$O$4&gt;0.04045,((O203/$O$4+0.055)/1.055)^2.4,O203/$O$4/12.92)</f>
        <v>4.5186204385675541E-2</v>
      </c>
      <c r="AP203" s="44">
        <f t="shared" si="51"/>
        <v>0.12571957007912232</v>
      </c>
      <c r="AQ203" s="44">
        <f t="shared" si="52"/>
        <v>0.10888191354571118</v>
      </c>
      <c r="AR203" s="44">
        <f t="shared" si="53"/>
        <v>5.2779599862737142E-2</v>
      </c>
      <c r="AS203" s="44">
        <f t="shared" si="59"/>
        <v>0.50095759163788123</v>
      </c>
      <c r="AT203" s="44">
        <f t="shared" si="54"/>
        <v>0.47751305362844948</v>
      </c>
      <c r="AU203" s="41">
        <f t="shared" si="55"/>
        <v>0.37510716904450764</v>
      </c>
      <c r="AV203" s="42"/>
    </row>
    <row r="204" spans="1:48" ht="19.5">
      <c r="A204" s="85"/>
      <c r="B204" s="97"/>
      <c r="C204" s="302"/>
      <c r="D204" s="77" t="s">
        <v>399</v>
      </c>
      <c r="E204" s="77">
        <v>40</v>
      </c>
      <c r="F204" s="77">
        <v>50</v>
      </c>
      <c r="G204" s="77">
        <v>60</v>
      </c>
      <c r="H204" s="77">
        <v>40</v>
      </c>
      <c r="I204" s="99" t="s">
        <v>400</v>
      </c>
      <c r="J204" s="319"/>
      <c r="K204" s="72"/>
      <c r="L204" s="326"/>
      <c r="M204" s="341">
        <v>117</v>
      </c>
      <c r="N204" s="78">
        <v>92</v>
      </c>
      <c r="O204" s="342">
        <v>73</v>
      </c>
      <c r="P204" s="35"/>
      <c r="Q204" s="349">
        <f t="shared" si="45"/>
        <v>12.365862630187815</v>
      </c>
      <c r="R204" s="350">
        <f t="shared" si="46"/>
        <v>11.917239325825696</v>
      </c>
      <c r="S204" s="351">
        <f t="shared" si="47"/>
        <v>7.9518354984399648</v>
      </c>
      <c r="T204" s="35"/>
      <c r="U204" s="358">
        <f t="shared" si="48"/>
        <v>41.084282000373598</v>
      </c>
      <c r="V204" s="359">
        <f t="shared" si="49"/>
        <v>7.3035340086441138</v>
      </c>
      <c r="W204" s="360">
        <f t="shared" si="50"/>
        <v>14.822557746382403</v>
      </c>
      <c r="X204" s="86"/>
      <c r="Y204" s="340"/>
      <c r="AL204" s="38"/>
      <c r="AM204" s="43">
        <f t="shared" si="60"/>
        <v>0.17788841598362914</v>
      </c>
      <c r="AN204" s="44">
        <f t="shared" si="61"/>
        <v>0.10702310297826761</v>
      </c>
      <c r="AO204" s="44">
        <f t="shared" si="62"/>
        <v>6.6625938643772864E-2</v>
      </c>
      <c r="AP204" s="44">
        <f t="shared" si="51"/>
        <v>0.13010260850092917</v>
      </c>
      <c r="AQ204" s="44">
        <f t="shared" si="52"/>
        <v>0.11917239325825696</v>
      </c>
      <c r="AR204" s="44">
        <f t="shared" si="53"/>
        <v>7.3031010336232147E-2</v>
      </c>
      <c r="AS204" s="44">
        <f t="shared" si="59"/>
        <v>0.5067129473308537</v>
      </c>
      <c r="AT204" s="44">
        <f t="shared" si="54"/>
        <v>0.49210587931356548</v>
      </c>
      <c r="AU204" s="41">
        <f t="shared" si="55"/>
        <v>0.41799309058165346</v>
      </c>
      <c r="AV204" s="42"/>
    </row>
    <row r="205" spans="1:48" ht="19.5">
      <c r="A205" s="85"/>
      <c r="B205" s="97"/>
      <c r="C205" s="303"/>
      <c r="D205" s="77" t="s">
        <v>401</v>
      </c>
      <c r="E205" s="77">
        <v>20</v>
      </c>
      <c r="F205" s="77">
        <v>50</v>
      </c>
      <c r="G205" s="77">
        <v>70</v>
      </c>
      <c r="H205" s="77">
        <v>80</v>
      </c>
      <c r="I205" s="99" t="s">
        <v>402</v>
      </c>
      <c r="J205" s="319"/>
      <c r="K205" s="72"/>
      <c r="L205" s="326"/>
      <c r="M205" s="341">
        <v>78</v>
      </c>
      <c r="N205" s="78">
        <v>59</v>
      </c>
      <c r="O205" s="342">
        <v>43</v>
      </c>
      <c r="P205" s="35"/>
      <c r="Q205" s="349">
        <f t="shared" si="45"/>
        <v>5.1418950442140181</v>
      </c>
      <c r="R205" s="350">
        <f t="shared" si="46"/>
        <v>4.9220486090295514</v>
      </c>
      <c r="S205" s="351">
        <f t="shared" si="47"/>
        <v>2.9645422992324253</v>
      </c>
      <c r="T205" s="35"/>
      <c r="U205" s="358">
        <f t="shared" si="48"/>
        <v>26.511518881214286</v>
      </c>
      <c r="V205" s="359">
        <f t="shared" si="49"/>
        <v>5.863629290481315</v>
      </c>
      <c r="W205" s="360">
        <f t="shared" si="50"/>
        <v>13.128145539698878</v>
      </c>
      <c r="X205" s="86"/>
      <c r="Y205" s="340"/>
      <c r="AL205" s="38"/>
      <c r="AM205" s="43">
        <f t="shared" si="60"/>
        <v>7.6185381481307851E-2</v>
      </c>
      <c r="AN205" s="44">
        <f t="shared" si="61"/>
        <v>4.3735029256973472E-2</v>
      </c>
      <c r="AO205" s="44">
        <f t="shared" si="62"/>
        <v>2.4157632448504759E-2</v>
      </c>
      <c r="AP205" s="44">
        <f t="shared" si="51"/>
        <v>5.409844649714371E-2</v>
      </c>
      <c r="AQ205" s="44">
        <f t="shared" si="52"/>
        <v>4.9220486090295515E-2</v>
      </c>
      <c r="AR205" s="44">
        <f t="shared" si="53"/>
        <v>2.7226860935430006E-2</v>
      </c>
      <c r="AS205" s="44">
        <f t="shared" si="59"/>
        <v>0.37820586962591335</v>
      </c>
      <c r="AT205" s="44">
        <f t="shared" si="54"/>
        <v>0.36647861104495072</v>
      </c>
      <c r="AU205" s="41">
        <f t="shared" si="55"/>
        <v>0.30083788334645634</v>
      </c>
      <c r="AV205" s="42"/>
    </row>
    <row r="206" spans="1:48" ht="19.5">
      <c r="A206" s="85"/>
      <c r="B206" s="97"/>
      <c r="C206" s="304"/>
      <c r="D206" s="77" t="s">
        <v>403</v>
      </c>
      <c r="E206" s="77">
        <v>23</v>
      </c>
      <c r="F206" s="77">
        <v>80</v>
      </c>
      <c r="G206" s="77">
        <v>93</v>
      </c>
      <c r="H206" s="77">
        <v>43</v>
      </c>
      <c r="I206" s="99" t="s">
        <v>404</v>
      </c>
      <c r="J206" s="319"/>
      <c r="K206" s="72"/>
      <c r="L206" s="326"/>
      <c r="M206" s="341">
        <v>119</v>
      </c>
      <c r="N206" s="78">
        <v>60</v>
      </c>
      <c r="O206" s="342">
        <v>39</v>
      </c>
      <c r="P206" s="35"/>
      <c r="Q206" s="349">
        <f t="shared" si="45"/>
        <v>9.5898160052025201</v>
      </c>
      <c r="R206" s="350">
        <f t="shared" si="46"/>
        <v>7.3001391460119205</v>
      </c>
      <c r="S206" s="351">
        <f t="shared" si="47"/>
        <v>2.8230842141979138</v>
      </c>
      <c r="T206" s="35"/>
      <c r="U206" s="358">
        <f t="shared" si="48"/>
        <v>32.480642705527607</v>
      </c>
      <c r="V206" s="359">
        <f t="shared" si="49"/>
        <v>23.801865099243368</v>
      </c>
      <c r="W206" s="360">
        <f t="shared" si="50"/>
        <v>24.392375544248146</v>
      </c>
      <c r="X206" s="86"/>
      <c r="Y206" s="340"/>
      <c r="AL206" s="38"/>
      <c r="AM206" s="43">
        <f t="shared" si="60"/>
        <v>0.18447499450044097</v>
      </c>
      <c r="AN206" s="44">
        <f t="shared" si="61"/>
        <v>4.5186204385675541E-2</v>
      </c>
      <c r="AO206" s="44">
        <f t="shared" si="62"/>
        <v>2.0288563056652397E-2</v>
      </c>
      <c r="AP206" s="44">
        <f t="shared" si="51"/>
        <v>0.10089551490528392</v>
      </c>
      <c r="AQ206" s="44">
        <f t="shared" si="52"/>
        <v>7.3001391460119205E-2</v>
      </c>
      <c r="AR206" s="44">
        <f t="shared" si="53"/>
        <v>2.5927685811356353E-2</v>
      </c>
      <c r="AS206" s="44">
        <f t="shared" si="59"/>
        <v>0.46554030524613854</v>
      </c>
      <c r="AT206" s="44">
        <f t="shared" si="54"/>
        <v>0.4179365750476518</v>
      </c>
      <c r="AU206" s="41">
        <f t="shared" si="55"/>
        <v>0.29597469732641107</v>
      </c>
      <c r="AV206" s="42"/>
    </row>
    <row r="207" spans="1:48" ht="19.5">
      <c r="A207" s="85"/>
      <c r="B207" s="97"/>
      <c r="C207" s="305"/>
      <c r="D207" s="77" t="s">
        <v>405</v>
      </c>
      <c r="E207" s="77">
        <v>0</v>
      </c>
      <c r="F207" s="77">
        <v>0</v>
      </c>
      <c r="G207" s="77">
        <v>10</v>
      </c>
      <c r="H207" s="77">
        <v>5</v>
      </c>
      <c r="I207" s="99" t="s">
        <v>406</v>
      </c>
      <c r="J207" s="319"/>
      <c r="K207" s="72"/>
      <c r="L207" s="326"/>
      <c r="M207" s="341">
        <v>239</v>
      </c>
      <c r="N207" s="78">
        <v>235</v>
      </c>
      <c r="O207" s="342">
        <v>220</v>
      </c>
      <c r="P207" s="35"/>
      <c r="Q207" s="349">
        <f t="shared" si="45"/>
        <v>78.223201960450808</v>
      </c>
      <c r="R207" s="350">
        <f t="shared" si="46"/>
        <v>82.934691018614302</v>
      </c>
      <c r="S207" s="351">
        <f t="shared" si="47"/>
        <v>79.595337576261286</v>
      </c>
      <c r="T207" s="35"/>
      <c r="U207" s="358">
        <f t="shared" si="48"/>
        <v>92.985837587663156</v>
      </c>
      <c r="V207" s="359">
        <f t="shared" si="49"/>
        <v>-1.2023855510990278</v>
      </c>
      <c r="W207" s="360">
        <f t="shared" si="50"/>
        <v>7.7407509340722713</v>
      </c>
      <c r="X207" s="86"/>
      <c r="Y207" s="340"/>
      <c r="AL207" s="38"/>
      <c r="AM207" s="43">
        <f t="shared" si="60"/>
        <v>0.86315721345410235</v>
      </c>
      <c r="AN207" s="44">
        <f t="shared" si="61"/>
        <v>0.83076987677465464</v>
      </c>
      <c r="AO207" s="44">
        <f t="shared" si="62"/>
        <v>0.71569350050648073</v>
      </c>
      <c r="AP207" s="44">
        <f t="shared" si="51"/>
        <v>0.82299495997191718</v>
      </c>
      <c r="AQ207" s="44">
        <f t="shared" si="52"/>
        <v>0.82934691018614304</v>
      </c>
      <c r="AR207" s="44">
        <f t="shared" si="53"/>
        <v>0.73101712458566803</v>
      </c>
      <c r="AS207" s="44">
        <f t="shared" si="59"/>
        <v>0.93712831155007048</v>
      </c>
      <c r="AT207" s="44">
        <f t="shared" si="54"/>
        <v>0.93953308265226854</v>
      </c>
      <c r="AU207" s="41">
        <f t="shared" si="55"/>
        <v>0.90082932798190718</v>
      </c>
      <c r="AV207" s="42"/>
    </row>
    <row r="208" spans="1:48" ht="19.5">
      <c r="A208" s="85"/>
      <c r="B208" s="97"/>
      <c r="C208" s="306"/>
      <c r="D208" s="77" t="s">
        <v>407</v>
      </c>
      <c r="E208" s="77">
        <v>5</v>
      </c>
      <c r="F208" s="77">
        <v>0</v>
      </c>
      <c r="G208" s="77">
        <v>10</v>
      </c>
      <c r="H208" s="77">
        <v>10</v>
      </c>
      <c r="I208" s="99" t="s">
        <v>408</v>
      </c>
      <c r="J208" s="319"/>
      <c r="K208" s="72"/>
      <c r="L208" s="326"/>
      <c r="M208" s="341">
        <v>221</v>
      </c>
      <c r="N208" s="78">
        <v>222</v>
      </c>
      <c r="O208" s="342">
        <v>212</v>
      </c>
      <c r="P208" s="35"/>
      <c r="Q208" s="349">
        <f t="shared" si="45"/>
        <v>67.823735034267102</v>
      </c>
      <c r="R208" s="350">
        <f t="shared" si="46"/>
        <v>72.368170352900762</v>
      </c>
      <c r="S208" s="351">
        <f t="shared" si="47"/>
        <v>72.681114803107988</v>
      </c>
      <c r="T208" s="35"/>
      <c r="U208" s="358">
        <f t="shared" si="48"/>
        <v>88.145502585012252</v>
      </c>
      <c r="V208" s="359">
        <f t="shared" si="49"/>
        <v>-2.0982929462329269</v>
      </c>
      <c r="W208" s="360">
        <f t="shared" si="50"/>
        <v>4.7709777002784115</v>
      </c>
      <c r="X208" s="86"/>
      <c r="Y208" s="340"/>
      <c r="AL208" s="38"/>
      <c r="AM208" s="43">
        <f t="shared" si="60"/>
        <v>0.72305512892196921</v>
      </c>
      <c r="AN208" s="44">
        <f t="shared" si="61"/>
        <v>0.73046074009035356</v>
      </c>
      <c r="AO208" s="44">
        <f t="shared" si="62"/>
        <v>0.65837481727944847</v>
      </c>
      <c r="AP208" s="44">
        <f t="shared" si="51"/>
        <v>0.7135810181727682</v>
      </c>
      <c r="AQ208" s="44">
        <f t="shared" si="52"/>
        <v>0.72368170352900762</v>
      </c>
      <c r="AR208" s="44">
        <f t="shared" si="53"/>
        <v>0.66751572608311671</v>
      </c>
      <c r="AS208" s="44">
        <f t="shared" si="59"/>
        <v>0.89360947087488118</v>
      </c>
      <c r="AT208" s="44">
        <f t="shared" si="54"/>
        <v>0.89780605676734704</v>
      </c>
      <c r="AU208" s="41">
        <f t="shared" si="55"/>
        <v>0.87395116826595498</v>
      </c>
      <c r="AV208" s="42"/>
    </row>
    <row r="209" spans="1:48" ht="19.5">
      <c r="A209" s="85"/>
      <c r="B209" s="97"/>
      <c r="C209" s="307"/>
      <c r="D209" s="77" t="s">
        <v>409</v>
      </c>
      <c r="E209" s="77">
        <v>0</v>
      </c>
      <c r="F209" s="77">
        <v>0</v>
      </c>
      <c r="G209" s="77">
        <v>0</v>
      </c>
      <c r="H209" s="77">
        <v>0</v>
      </c>
      <c r="I209" s="99" t="s">
        <v>410</v>
      </c>
      <c r="J209" s="319"/>
      <c r="K209" s="72"/>
      <c r="L209" s="326"/>
      <c r="M209" s="341">
        <v>244</v>
      </c>
      <c r="N209" s="78">
        <v>248</v>
      </c>
      <c r="O209" s="342">
        <v>244</v>
      </c>
      <c r="P209" s="35"/>
      <c r="Q209" s="349">
        <f t="shared" si="45"/>
        <v>87.204762679305333</v>
      </c>
      <c r="R209" s="350">
        <f t="shared" si="46"/>
        <v>92.899553545968075</v>
      </c>
      <c r="S209" s="351">
        <f t="shared" si="47"/>
        <v>98.923174575671695</v>
      </c>
      <c r="T209" s="35"/>
      <c r="U209" s="358">
        <f t="shared" si="48"/>
        <v>97.186821648967396</v>
      </c>
      <c r="V209" s="359">
        <f t="shared" si="49"/>
        <v>-2.0222985927753068</v>
      </c>
      <c r="W209" s="360">
        <f t="shared" si="50"/>
        <v>1.4438806579005981</v>
      </c>
      <c r="X209" s="86"/>
      <c r="Y209" s="340"/>
      <c r="AL209" s="38"/>
      <c r="AM209" s="43">
        <f t="shared" si="60"/>
        <v>0.90466117439114957</v>
      </c>
      <c r="AN209" s="44">
        <f t="shared" si="61"/>
        <v>0.938685728457888</v>
      </c>
      <c r="AO209" s="44">
        <f t="shared" si="62"/>
        <v>0.90466117439114957</v>
      </c>
      <c r="AP209" s="44">
        <f t="shared" si="51"/>
        <v>0.91749095373136802</v>
      </c>
      <c r="AQ209" s="44">
        <f t="shared" si="52"/>
        <v>0.92899553545968072</v>
      </c>
      <c r="AR209" s="44">
        <f t="shared" si="53"/>
        <v>0.90852726849619958</v>
      </c>
      <c r="AS209" s="44">
        <f t="shared" si="59"/>
        <v>0.97170386530554764</v>
      </c>
      <c r="AT209" s="44">
        <f t="shared" si="54"/>
        <v>0.97574846249109826</v>
      </c>
      <c r="AU209" s="41">
        <f t="shared" si="55"/>
        <v>0.96852905920159527</v>
      </c>
      <c r="AV209" s="42"/>
    </row>
    <row r="210" spans="1:48" ht="19.5">
      <c r="A210" s="85"/>
      <c r="B210" s="97"/>
      <c r="C210" s="308"/>
      <c r="D210" s="77" t="s">
        <v>411</v>
      </c>
      <c r="E210" s="77">
        <v>100</v>
      </c>
      <c r="F210" s="77">
        <v>90</v>
      </c>
      <c r="G210" s="77">
        <v>100</v>
      </c>
      <c r="H210" s="77">
        <v>80</v>
      </c>
      <c r="I210" s="99" t="s">
        <v>412</v>
      </c>
      <c r="J210" s="319"/>
      <c r="K210" s="72"/>
      <c r="L210" s="326"/>
      <c r="M210" s="341">
        <v>46</v>
      </c>
      <c r="N210" s="78">
        <v>48</v>
      </c>
      <c r="O210" s="342">
        <v>50</v>
      </c>
      <c r="P210" s="35"/>
      <c r="Q210" s="349">
        <f t="shared" si="45"/>
        <v>2.7593893676593497</v>
      </c>
      <c r="R210" s="350">
        <f t="shared" si="46"/>
        <v>2.9250363140259612</v>
      </c>
      <c r="S210" s="351">
        <f t="shared" si="47"/>
        <v>3.4367647309518401</v>
      </c>
      <c r="T210" s="35"/>
      <c r="U210" s="358">
        <f t="shared" si="48"/>
        <v>19.741140765089312</v>
      </c>
      <c r="V210" s="359">
        <f t="shared" si="49"/>
        <v>-0.38459931932716129</v>
      </c>
      <c r="W210" s="360">
        <f t="shared" si="50"/>
        <v>-1.583575938585513</v>
      </c>
      <c r="X210" s="86"/>
      <c r="Y210" s="340"/>
      <c r="AL210" s="38"/>
      <c r="AM210" s="43">
        <f t="shared" si="60"/>
        <v>2.7320891639074901E-2</v>
      </c>
      <c r="AN210" s="44">
        <f t="shared" si="61"/>
        <v>2.9556834437808807E-2</v>
      </c>
      <c r="AO210" s="44">
        <f t="shared" si="62"/>
        <v>3.1896033073011518E-2</v>
      </c>
      <c r="AP210" s="44">
        <f t="shared" si="51"/>
        <v>2.9031840748885811E-2</v>
      </c>
      <c r="AQ210" s="44">
        <f t="shared" si="52"/>
        <v>2.9250363140259611E-2</v>
      </c>
      <c r="AR210" s="44">
        <f t="shared" si="53"/>
        <v>3.1563832103742917E-2</v>
      </c>
      <c r="AS210" s="44">
        <f t="shared" si="59"/>
        <v>0.30734408381901218</v>
      </c>
      <c r="AT210" s="44">
        <f t="shared" si="54"/>
        <v>0.3081132824576665</v>
      </c>
      <c r="AU210" s="41">
        <f t="shared" si="55"/>
        <v>0.31603116215059407</v>
      </c>
      <c r="AV210" s="42"/>
    </row>
    <row r="211" spans="1:48" ht="19.5">
      <c r="A211" s="85"/>
      <c r="B211" s="97"/>
      <c r="C211" s="309"/>
      <c r="D211" s="77" t="s">
        <v>413</v>
      </c>
      <c r="E211" s="77">
        <v>100</v>
      </c>
      <c r="F211" s="77">
        <v>100</v>
      </c>
      <c r="G211" s="77">
        <v>100</v>
      </c>
      <c r="H211" s="77">
        <v>95</v>
      </c>
      <c r="I211" s="99" t="s">
        <v>414</v>
      </c>
      <c r="J211" s="319"/>
      <c r="K211" s="72"/>
      <c r="L211" s="326"/>
      <c r="M211" s="341">
        <v>10</v>
      </c>
      <c r="N211" s="78">
        <v>10</v>
      </c>
      <c r="O211" s="342">
        <v>13</v>
      </c>
      <c r="P211" s="35"/>
      <c r="Q211" s="349">
        <f t="shared" si="45"/>
        <v>0.30636191951646319</v>
      </c>
      <c r="R211" s="350">
        <f t="shared" si="46"/>
        <v>0.31067079221015481</v>
      </c>
      <c r="S211" s="351">
        <f t="shared" si="47"/>
        <v>0.42458783982958809</v>
      </c>
      <c r="T211" s="35"/>
      <c r="U211" s="358">
        <f t="shared" si="48"/>
        <v>2.8062644123709504</v>
      </c>
      <c r="V211" s="359">
        <f t="shared" si="49"/>
        <v>0.45382526726538142</v>
      </c>
      <c r="W211" s="360">
        <f t="shared" si="50"/>
        <v>-1.2346740902709263</v>
      </c>
      <c r="X211" s="86"/>
      <c r="Y211" s="340"/>
      <c r="AL211" s="38"/>
      <c r="AM211" s="43">
        <f t="shared" si="60"/>
        <v>3.0352698354883748E-3</v>
      </c>
      <c r="AN211" s="44">
        <f t="shared" si="61"/>
        <v>3.0352698354883748E-3</v>
      </c>
      <c r="AO211" s="44">
        <f t="shared" si="62"/>
        <v>4.0247170184963084E-3</v>
      </c>
      <c r="AP211" s="44">
        <f t="shared" si="51"/>
        <v>3.2232676414454238E-3</v>
      </c>
      <c r="AQ211" s="44">
        <f t="shared" si="52"/>
        <v>3.1067079221015481E-3</v>
      </c>
      <c r="AR211" s="44">
        <f t="shared" si="53"/>
        <v>3.8994869706895302E-3</v>
      </c>
      <c r="AS211" s="44">
        <f t="shared" si="59"/>
        <v>0.16303061960669413</v>
      </c>
      <c r="AT211" s="44">
        <f t="shared" si="54"/>
        <v>0.16212296907216336</v>
      </c>
      <c r="AU211" s="41">
        <f t="shared" si="55"/>
        <v>0.168296339523518</v>
      </c>
      <c r="AV211" s="42"/>
    </row>
    <row r="212" spans="1:48" ht="19.5">
      <c r="A212" s="85"/>
      <c r="B212" s="97"/>
      <c r="C212" s="310"/>
      <c r="D212" s="77" t="s">
        <v>415</v>
      </c>
      <c r="E212" s="77">
        <v>0</v>
      </c>
      <c r="F212" s="77">
        <v>0</v>
      </c>
      <c r="G212" s="77">
        <v>0</v>
      </c>
      <c r="H212" s="77">
        <v>40</v>
      </c>
      <c r="I212" s="99" t="s">
        <v>416</v>
      </c>
      <c r="J212" s="319"/>
      <c r="K212" s="72"/>
      <c r="L212" s="326"/>
      <c r="M212" s="341">
        <v>165</v>
      </c>
      <c r="N212" s="78">
        <v>168</v>
      </c>
      <c r="O212" s="342">
        <v>166</v>
      </c>
      <c r="P212" s="35"/>
      <c r="Q212" s="349">
        <f t="shared" si="45"/>
        <v>36.402616262832254</v>
      </c>
      <c r="R212" s="350">
        <f t="shared" si="46"/>
        <v>38.757770145989745</v>
      </c>
      <c r="S212" s="351">
        <f t="shared" si="47"/>
        <v>41.63876721881114</v>
      </c>
      <c r="T212" s="35"/>
      <c r="U212" s="358">
        <f t="shared" si="48"/>
        <v>68.57543694165949</v>
      </c>
      <c r="V212" s="359">
        <f t="shared" si="49"/>
        <v>-1.4422043802805873</v>
      </c>
      <c r="W212" s="360">
        <f t="shared" si="50"/>
        <v>0.65003738676421285</v>
      </c>
      <c r="X212" s="86"/>
      <c r="Y212" s="340"/>
      <c r="AL212" s="38"/>
      <c r="AM212" s="43">
        <f t="shared" si="60"/>
        <v>0.37626212299090644</v>
      </c>
      <c r="AN212" s="44">
        <f t="shared" si="61"/>
        <v>0.39157247774972326</v>
      </c>
      <c r="AO212" s="44">
        <f t="shared" si="62"/>
        <v>0.38132601143253014</v>
      </c>
      <c r="AP212" s="44">
        <f t="shared" si="51"/>
        <v>0.38299595213770299</v>
      </c>
      <c r="AQ212" s="44">
        <f t="shared" si="52"/>
        <v>0.38757770145989745</v>
      </c>
      <c r="AR212" s="44">
        <f t="shared" si="53"/>
        <v>0.3824175235694382</v>
      </c>
      <c r="AS212" s="44">
        <f t="shared" si="59"/>
        <v>0.72621418556408956</v>
      </c>
      <c r="AT212" s="44">
        <f t="shared" si="54"/>
        <v>0.72909859432465074</v>
      </c>
      <c r="AU212" s="41">
        <f t="shared" si="55"/>
        <v>0.72584840739082968</v>
      </c>
      <c r="AV212" s="42"/>
    </row>
    <row r="213" spans="1:48" ht="19.5">
      <c r="A213" s="85"/>
      <c r="B213" s="97"/>
      <c r="C213" s="311"/>
      <c r="D213" s="77" t="s">
        <v>417</v>
      </c>
      <c r="E213" s="77">
        <v>0</v>
      </c>
      <c r="F213" s="77">
        <v>0</v>
      </c>
      <c r="G213" s="77">
        <v>0</v>
      </c>
      <c r="H213" s="77">
        <v>60</v>
      </c>
      <c r="I213" s="99" t="s">
        <v>418</v>
      </c>
      <c r="J213" s="319"/>
      <c r="K213" s="72"/>
      <c r="L213" s="326"/>
      <c r="M213" s="341">
        <v>143</v>
      </c>
      <c r="N213" s="78">
        <v>143</v>
      </c>
      <c r="O213" s="342">
        <v>140</v>
      </c>
      <c r="P213" s="35"/>
      <c r="Q213" s="349">
        <f t="shared" si="45"/>
        <v>25.883777397060637</v>
      </c>
      <c r="R213" s="350">
        <f t="shared" si="46"/>
        <v>27.378010760326898</v>
      </c>
      <c r="S213" s="351">
        <f t="shared" si="47"/>
        <v>28.731205770233956</v>
      </c>
      <c r="T213" s="35"/>
      <c r="U213" s="358">
        <f t="shared" si="48"/>
        <v>59.322597082531715</v>
      </c>
      <c r="V213" s="359">
        <f t="shared" si="49"/>
        <v>-0.57577890957744016</v>
      </c>
      <c r="W213" s="360">
        <f t="shared" si="50"/>
        <v>1.5858665911435921</v>
      </c>
      <c r="X213" s="86"/>
      <c r="Y213" s="340"/>
      <c r="AL213" s="38"/>
      <c r="AM213" s="43">
        <f t="shared" si="60"/>
        <v>0.2746773120603847</v>
      </c>
      <c r="AN213" s="44">
        <f t="shared" si="61"/>
        <v>0.2746773120603847</v>
      </c>
      <c r="AO213" s="44">
        <f t="shared" si="62"/>
        <v>0.26225065752969623</v>
      </c>
      <c r="AP213" s="44">
        <f t="shared" si="51"/>
        <v>0.27232608495860616</v>
      </c>
      <c r="AQ213" s="44">
        <f t="shared" si="52"/>
        <v>0.27378010760326899</v>
      </c>
      <c r="AR213" s="44">
        <f t="shared" si="53"/>
        <v>0.26387228281948472</v>
      </c>
      <c r="AS213" s="44">
        <f t="shared" si="59"/>
        <v>0.64818117565094613</v>
      </c>
      <c r="AT213" s="44">
        <f t="shared" si="54"/>
        <v>0.64933273347010101</v>
      </c>
      <c r="AU213" s="41">
        <f t="shared" si="55"/>
        <v>0.64140340051438305</v>
      </c>
      <c r="AV213" s="42"/>
    </row>
    <row r="214" spans="1:48" ht="19.5">
      <c r="A214" s="85"/>
      <c r="B214" s="97"/>
      <c r="C214" s="312"/>
      <c r="D214" s="77" t="s">
        <v>419</v>
      </c>
      <c r="E214" s="77">
        <v>0</v>
      </c>
      <c r="F214" s="77">
        <v>0</v>
      </c>
      <c r="G214" s="77">
        <v>5</v>
      </c>
      <c r="H214" s="77">
        <v>0</v>
      </c>
      <c r="I214" s="99" t="s">
        <v>420</v>
      </c>
      <c r="J214" s="319"/>
      <c r="K214" s="72"/>
      <c r="L214" s="326"/>
      <c r="M214" s="341">
        <v>247</v>
      </c>
      <c r="N214" s="78">
        <v>249</v>
      </c>
      <c r="O214" s="342">
        <v>239</v>
      </c>
      <c r="P214" s="35"/>
      <c r="Q214" s="349">
        <f t="shared" si="45"/>
        <v>87.813441255828252</v>
      </c>
      <c r="R214" s="350">
        <f t="shared" si="46"/>
        <v>93.757515437358578</v>
      </c>
      <c r="S214" s="351">
        <f t="shared" si="47"/>
        <v>95.130101013336741</v>
      </c>
      <c r="T214" s="35"/>
      <c r="U214" s="358">
        <f t="shared" si="48"/>
        <v>97.534195242019422</v>
      </c>
      <c r="V214" s="359">
        <f t="shared" si="49"/>
        <v>-2.3918227328428299</v>
      </c>
      <c r="W214" s="360">
        <f t="shared" si="50"/>
        <v>4.5509307325467541</v>
      </c>
      <c r="X214" s="86"/>
      <c r="Y214" s="340"/>
      <c r="AL214" s="38"/>
      <c r="AM214" s="43">
        <f t="shared" si="60"/>
        <v>0.93011085837542373</v>
      </c>
      <c r="AN214" s="44">
        <f t="shared" si="61"/>
        <v>0.94730653673319987</v>
      </c>
      <c r="AO214" s="44">
        <f t="shared" si="62"/>
        <v>0.86315721345410235</v>
      </c>
      <c r="AP214" s="44">
        <f t="shared" si="51"/>
        <v>0.92389492835995091</v>
      </c>
      <c r="AQ214" s="44">
        <f t="shared" si="52"/>
        <v>0.93757515437358574</v>
      </c>
      <c r="AR214" s="44">
        <f t="shared" si="53"/>
        <v>0.87369103545398952</v>
      </c>
      <c r="AS214" s="44">
        <f t="shared" si="59"/>
        <v>0.97395941696551624</v>
      </c>
      <c r="AT214" s="44">
        <f t="shared" si="54"/>
        <v>0.9787430624312019</v>
      </c>
      <c r="AU214" s="41">
        <f t="shared" si="55"/>
        <v>0.95598840876846813</v>
      </c>
      <c r="AV214" s="42"/>
    </row>
    <row r="215" spans="1:48" ht="19.5">
      <c r="A215" s="85"/>
      <c r="B215" s="97"/>
      <c r="C215" s="313"/>
      <c r="D215" s="77" t="s">
        <v>421</v>
      </c>
      <c r="E215" s="77">
        <v>100</v>
      </c>
      <c r="F215" s="77">
        <v>100</v>
      </c>
      <c r="G215" s="77">
        <v>100</v>
      </c>
      <c r="H215" s="77">
        <v>80</v>
      </c>
      <c r="I215" s="99" t="s">
        <v>422</v>
      </c>
      <c r="J215" s="319"/>
      <c r="K215" s="72"/>
      <c r="L215" s="326"/>
      <c r="M215" s="341">
        <v>41</v>
      </c>
      <c r="N215" s="78">
        <v>44</v>
      </c>
      <c r="O215" s="342">
        <v>47</v>
      </c>
      <c r="P215" s="35"/>
      <c r="Q215" s="349">
        <f t="shared" si="45"/>
        <v>2.3282231222085432</v>
      </c>
      <c r="R215" s="350">
        <f t="shared" si="46"/>
        <v>2.4780169964782375</v>
      </c>
      <c r="S215" s="351">
        <f t="shared" si="47"/>
        <v>3.0449180193045851</v>
      </c>
      <c r="T215" s="35"/>
      <c r="U215" s="358">
        <f t="shared" si="48"/>
        <v>17.818895220704562</v>
      </c>
      <c r="V215" s="359">
        <f t="shared" si="49"/>
        <v>-0.56036214527208084</v>
      </c>
      <c r="W215" s="360">
        <f t="shared" si="50"/>
        <v>-2.3980566679631665</v>
      </c>
      <c r="X215" s="86"/>
      <c r="Y215" s="340"/>
      <c r="AL215" s="38"/>
      <c r="AM215" s="43">
        <f t="shared" si="60"/>
        <v>2.2173884793387392E-2</v>
      </c>
      <c r="AN215" s="44">
        <f t="shared" si="61"/>
        <v>2.5186859627361627E-2</v>
      </c>
      <c r="AO215" s="44">
        <f t="shared" si="62"/>
        <v>2.8426039504420797E-2</v>
      </c>
      <c r="AP215" s="44">
        <f t="shared" si="51"/>
        <v>2.4495492989873885E-2</v>
      </c>
      <c r="AQ215" s="44">
        <f t="shared" si="52"/>
        <v>2.4780169964782373E-2</v>
      </c>
      <c r="AR215" s="44">
        <f t="shared" si="53"/>
        <v>2.7965045225651252E-2</v>
      </c>
      <c r="AS215" s="44">
        <f t="shared" si="59"/>
        <v>0.29042147588794343</v>
      </c>
      <c r="AT215" s="44">
        <f t="shared" si="54"/>
        <v>0.29154220017848759</v>
      </c>
      <c r="AU215" s="41">
        <f t="shared" si="55"/>
        <v>0.30353248351830342</v>
      </c>
      <c r="AV215" s="42"/>
    </row>
    <row r="216" spans="1:48" ht="19.5">
      <c r="A216" s="85"/>
      <c r="B216" s="97"/>
      <c r="C216" s="314"/>
      <c r="D216" s="77" t="s">
        <v>423</v>
      </c>
      <c r="E216" s="77">
        <v>3</v>
      </c>
      <c r="F216" s="77">
        <v>0</v>
      </c>
      <c r="G216" s="77">
        <v>0</v>
      </c>
      <c r="H216" s="77">
        <v>0</v>
      </c>
      <c r="I216" s="99" t="s">
        <v>424</v>
      </c>
      <c r="J216" s="319"/>
      <c r="K216" s="72"/>
      <c r="L216" s="326"/>
      <c r="M216" s="341">
        <v>247</v>
      </c>
      <c r="N216" s="78">
        <v>251</v>
      </c>
      <c r="O216" s="342">
        <v>245</v>
      </c>
      <c r="P216" s="35"/>
      <c r="Q216" s="349">
        <f t="shared" si="45"/>
        <v>89.336382688979768</v>
      </c>
      <c r="R216" s="350">
        <f t="shared" si="46"/>
        <v>95.361089564422144</v>
      </c>
      <c r="S216" s="351">
        <f t="shared" si="47"/>
        <v>100.08420088453107</v>
      </c>
      <c r="T216" s="35"/>
      <c r="U216" s="358">
        <f t="shared" si="48"/>
        <v>98.177814036293583</v>
      </c>
      <c r="V216" s="359">
        <f t="shared" si="49"/>
        <v>-2.3669447397967058</v>
      </c>
      <c r="W216" s="360">
        <f t="shared" si="50"/>
        <v>2.3976149263414293</v>
      </c>
      <c r="X216" s="86"/>
      <c r="Y216" s="340"/>
      <c r="AL216" s="38"/>
      <c r="AM216" s="43">
        <f t="shared" si="60"/>
        <v>0.93011085837542373</v>
      </c>
      <c r="AN216" s="44">
        <f t="shared" si="61"/>
        <v>0.96468624789446511</v>
      </c>
      <c r="AO216" s="44">
        <f t="shared" si="62"/>
        <v>0.9130986517934192</v>
      </c>
      <c r="AP216" s="44">
        <f t="shared" si="51"/>
        <v>0.93991796362830782</v>
      </c>
      <c r="AQ216" s="44">
        <f t="shared" si="52"/>
        <v>0.95361089564422141</v>
      </c>
      <c r="AR216" s="44">
        <f t="shared" si="53"/>
        <v>0.91919033168199882</v>
      </c>
      <c r="AS216" s="44">
        <f t="shared" si="59"/>
        <v>0.9795576108332823</v>
      </c>
      <c r="AT216" s="44">
        <f t="shared" si="54"/>
        <v>0.98429150031287571</v>
      </c>
      <c r="AU216" s="41">
        <f t="shared" si="55"/>
        <v>0.97230342568116856</v>
      </c>
      <c r="AV216" s="42"/>
    </row>
    <row r="217" spans="1:48" ht="19.5">
      <c r="A217" s="85"/>
      <c r="B217" s="97"/>
      <c r="C217" s="315"/>
      <c r="D217" s="77" t="s">
        <v>425</v>
      </c>
      <c r="E217" s="77">
        <v>100</v>
      </c>
      <c r="F217" s="77">
        <v>90</v>
      </c>
      <c r="G217" s="77">
        <v>100</v>
      </c>
      <c r="H217" s="77">
        <v>95</v>
      </c>
      <c r="I217" s="99" t="s">
        <v>426</v>
      </c>
      <c r="J217" s="319"/>
      <c r="K217" s="72"/>
      <c r="L217" s="326"/>
      <c r="M217" s="341">
        <v>42</v>
      </c>
      <c r="N217" s="78">
        <v>45</v>
      </c>
      <c r="O217" s="342">
        <v>47</v>
      </c>
      <c r="P217" s="35"/>
      <c r="Q217" s="349">
        <f t="shared" si="45"/>
        <v>2.406320929199901</v>
      </c>
      <c r="R217" s="350">
        <f t="shared" si="46"/>
        <v>2.57424876008821</v>
      </c>
      <c r="S217" s="351">
        <f t="shared" si="47"/>
        <v>3.0593764166055606</v>
      </c>
      <c r="T217" s="35"/>
      <c r="U217" s="358">
        <f t="shared" si="48"/>
        <v>18.251123887681203</v>
      </c>
      <c r="V217" s="359">
        <f t="shared" si="49"/>
        <v>-0.81759293714020465</v>
      </c>
      <c r="W217" s="360">
        <f t="shared" si="50"/>
        <v>-1.7487687803174556</v>
      </c>
      <c r="X217" s="86"/>
      <c r="Y217" s="340"/>
      <c r="AL217" s="38"/>
      <c r="AM217" s="43">
        <f t="shared" si="60"/>
        <v>2.3153366178110407E-2</v>
      </c>
      <c r="AN217" s="44">
        <f t="shared" si="61"/>
        <v>2.6241221894849898E-2</v>
      </c>
      <c r="AO217" s="44">
        <f t="shared" si="62"/>
        <v>2.8426039504420797E-2</v>
      </c>
      <c r="AP217" s="44">
        <f t="shared" si="51"/>
        <v>2.5317168655506234E-2</v>
      </c>
      <c r="AQ217" s="44">
        <f t="shared" si="52"/>
        <v>2.5742487600882099E-2</v>
      </c>
      <c r="AR217" s="44">
        <f t="shared" si="53"/>
        <v>2.8097833606766535E-2</v>
      </c>
      <c r="AS217" s="44">
        <f t="shared" si="59"/>
        <v>0.29363312350228171</v>
      </c>
      <c r="AT217" s="44">
        <f t="shared" si="54"/>
        <v>0.29526830937656212</v>
      </c>
      <c r="AU217" s="41">
        <f t="shared" si="55"/>
        <v>0.3040121532781494</v>
      </c>
      <c r="AV217" s="42"/>
    </row>
    <row r="218" spans="1:48" ht="19.5">
      <c r="A218" s="85"/>
      <c r="B218" s="97"/>
      <c r="C218" s="316"/>
      <c r="D218" s="77" t="s">
        <v>427</v>
      </c>
      <c r="E218" s="77">
        <v>10</v>
      </c>
      <c r="F218" s="77">
        <v>0</v>
      </c>
      <c r="G218" s="77">
        <v>10</v>
      </c>
      <c r="H218" s="77">
        <v>20</v>
      </c>
      <c r="I218" s="99" t="s">
        <v>428</v>
      </c>
      <c r="J218" s="319"/>
      <c r="K218" s="72"/>
      <c r="L218" s="326"/>
      <c r="M218" s="341">
        <v>207</v>
      </c>
      <c r="N218" s="78">
        <v>211</v>
      </c>
      <c r="O218" s="342">
        <v>205</v>
      </c>
      <c r="P218" s="35"/>
      <c r="Q218" s="349">
        <f t="shared" ref="Q218:Q219" si="63">AM218*41.24+AN218*35.76+AO218*18.05</f>
        <v>60.045837199895011</v>
      </c>
      <c r="R218" s="350">
        <f t="shared" ref="R218:R219" si="64">AM218*21.26+AN218*71.52+AO218*7.22</f>
        <v>64.261707136510722</v>
      </c>
      <c r="S218" s="351">
        <f t="shared" ref="S218:S219" si="65">AM218*1.93+AN218*11.92+AO218*95.05</f>
        <v>66.996602759264746</v>
      </c>
      <c r="T218" s="35"/>
      <c r="U218" s="358">
        <f t="shared" ref="U218:U219" si="66">(116*AT218)-16</f>
        <v>84.101843451420066</v>
      </c>
      <c r="V218" s="359">
        <f t="shared" ref="V218:V219" si="67">500*(AS218-AT218)</f>
        <v>-2.4462556430993043</v>
      </c>
      <c r="W218" s="360">
        <f t="shared" ref="W218:W219" si="68">200*(AT218-AU218)</f>
        <v>2.4802788144483223</v>
      </c>
      <c r="X218" s="86"/>
      <c r="Y218" s="340"/>
      <c r="AL218" s="38"/>
      <c r="AM218" s="43">
        <f t="shared" si="60"/>
        <v>0.62396039167507611</v>
      </c>
      <c r="AN218" s="44">
        <f t="shared" si="61"/>
        <v>0.65140563741982416</v>
      </c>
      <c r="AO218" s="44">
        <f t="shared" si="62"/>
        <v>0.61049557080786476</v>
      </c>
      <c r="AP218" s="44">
        <f t="shared" si="51"/>
        <v>0.63174889475622598</v>
      </c>
      <c r="AQ218" s="44">
        <f t="shared" si="52"/>
        <v>0.64261707136510726</v>
      </c>
      <c r="AR218" s="44">
        <f t="shared" si="53"/>
        <v>0.61530820017142018</v>
      </c>
      <c r="AS218" s="44">
        <f t="shared" si="59"/>
        <v>0.85805441501914681</v>
      </c>
      <c r="AT218" s="44">
        <f t="shared" si="54"/>
        <v>0.86294692630534542</v>
      </c>
      <c r="AU218" s="41">
        <f t="shared" si="55"/>
        <v>0.85054553223310381</v>
      </c>
      <c r="AV218" s="42"/>
    </row>
    <row r="219" spans="1:48" ht="19.5">
      <c r="A219" s="85"/>
      <c r="B219" s="97"/>
      <c r="C219" s="317"/>
      <c r="D219" s="77" t="s">
        <v>429</v>
      </c>
      <c r="E219" s="77">
        <v>21</v>
      </c>
      <c r="F219" s="77">
        <v>14</v>
      </c>
      <c r="G219" s="77">
        <v>14</v>
      </c>
      <c r="H219" s="77">
        <v>31</v>
      </c>
      <c r="I219" s="99" t="s">
        <v>430</v>
      </c>
      <c r="J219" s="319"/>
      <c r="K219" s="72"/>
      <c r="L219" s="326"/>
      <c r="M219" s="341">
        <v>156</v>
      </c>
      <c r="N219" s="78">
        <v>156</v>
      </c>
      <c r="O219" s="342">
        <v>156</v>
      </c>
      <c r="P219" s="35"/>
      <c r="Q219" s="349">
        <f t="shared" si="63"/>
        <v>31.599518529704351</v>
      </c>
      <c r="R219" s="350">
        <f t="shared" si="64"/>
        <v>33.245153634617935</v>
      </c>
      <c r="S219" s="351">
        <f t="shared" si="65"/>
        <v>36.203972308098933</v>
      </c>
      <c r="T219" s="35"/>
      <c r="U219" s="358">
        <f t="shared" si="66"/>
        <v>64.358922342646565</v>
      </c>
      <c r="V219" s="359">
        <f t="shared" si="67"/>
        <v>3.6442078243936749E-3</v>
      </c>
      <c r="W219" s="360">
        <f t="shared" si="68"/>
        <v>-7.2102628620340781E-3</v>
      </c>
      <c r="X219" s="86"/>
      <c r="Y219" s="340"/>
      <c r="AL219" s="38"/>
      <c r="AM219" s="43">
        <f t="shared" si="60"/>
        <v>0.33245153634617935</v>
      </c>
      <c r="AN219" s="44">
        <f t="shared" si="61"/>
        <v>0.33245153634617935</v>
      </c>
      <c r="AO219" s="44">
        <f t="shared" si="62"/>
        <v>0.33245153634617935</v>
      </c>
      <c r="AP219" s="44">
        <f t="shared" si="51"/>
        <v>0.33246202962433691</v>
      </c>
      <c r="AQ219" s="44">
        <f t="shared" si="52"/>
        <v>0.33245153634617935</v>
      </c>
      <c r="AR219" s="44">
        <f t="shared" si="53"/>
        <v>0.33250344230135959</v>
      </c>
      <c r="AS219" s="44">
        <f t="shared" si="59"/>
        <v>0.69275661895570539</v>
      </c>
      <c r="AT219" s="44">
        <f t="shared" si="54"/>
        <v>0.69274933054005661</v>
      </c>
      <c r="AU219" s="41">
        <f t="shared" si="55"/>
        <v>0.69278538185436678</v>
      </c>
      <c r="AV219" s="42"/>
    </row>
    <row r="220" spans="1:48" ht="20" thickBot="1">
      <c r="A220" s="85"/>
      <c r="B220" s="97"/>
      <c r="C220" s="318"/>
      <c r="D220" s="101" t="s">
        <v>431</v>
      </c>
      <c r="E220" s="101">
        <v>8</v>
      </c>
      <c r="F220" s="101">
        <v>6</v>
      </c>
      <c r="G220" s="101">
        <v>6</v>
      </c>
      <c r="H220" s="101">
        <v>57</v>
      </c>
      <c r="I220" s="102" t="s">
        <v>432</v>
      </c>
      <c r="J220" s="319"/>
      <c r="K220" s="72"/>
      <c r="L220" s="326"/>
      <c r="M220" s="343">
        <v>126</v>
      </c>
      <c r="N220" s="344">
        <v>129</v>
      </c>
      <c r="O220" s="345">
        <v>130</v>
      </c>
      <c r="P220" s="35"/>
      <c r="Q220" s="352">
        <f t="shared" ref="Q220" si="69">AM220*41.24+AN220*35.76+AO220*18.05</f>
        <v>20.483706056677406</v>
      </c>
      <c r="R220" s="353">
        <f t="shared" ref="R220" si="70">AM220*21.26+AN220*71.52+AO220*7.22</f>
        <v>21.747839515752823</v>
      </c>
      <c r="S220" s="354">
        <f t="shared" ref="S220" si="71">AM220*1.93+AN220*11.92+AO220*95.05</f>
        <v>24.237238803115879</v>
      </c>
      <c r="T220" s="35"/>
      <c r="U220" s="361">
        <f t="shared" ref="U220" si="72">(116*AT220)-16</f>
        <v>53.758429685674457</v>
      </c>
      <c r="V220" s="362">
        <f t="shared" ref="V220" si="73">500*(AS220-AT220)</f>
        <v>-0.90929022255747949</v>
      </c>
      <c r="W220" s="363">
        <f t="shared" ref="W220" si="74">200*(AT220-AU220)</f>
        <v>-0.93663110735717758</v>
      </c>
      <c r="X220" s="86"/>
      <c r="Y220" s="340"/>
      <c r="AL220" s="38"/>
      <c r="AM220" s="43">
        <f t="shared" si="60"/>
        <v>0.2086368701452557</v>
      </c>
      <c r="AN220" s="44">
        <f t="shared" si="61"/>
        <v>0.21952619972926918</v>
      </c>
      <c r="AO220" s="44">
        <f t="shared" si="62"/>
        <v>0.2232279573168085</v>
      </c>
      <c r="AP220" s="44">
        <f t="shared" ref="AP220:AR220" si="75">Q220/M$6</f>
        <v>0.21551133709298986</v>
      </c>
      <c r="AQ220" s="44">
        <f t="shared" si="75"/>
        <v>0.21747839515752823</v>
      </c>
      <c r="AR220" s="44">
        <f t="shared" si="75"/>
        <v>0.22259892548070756</v>
      </c>
      <c r="AS220" s="44">
        <f t="shared" ref="AS220:AU220" si="76">IF(AP220&gt;0.008856,AP220^(1/3),(7.787*AP220)+(16/116))</f>
        <v>0.5995471927072511</v>
      </c>
      <c r="AT220" s="44">
        <f t="shared" si="76"/>
        <v>0.60136577315236606</v>
      </c>
      <c r="AU220" s="41">
        <f t="shared" si="76"/>
        <v>0.60604892868915194</v>
      </c>
      <c r="AV220" s="42"/>
    </row>
    <row r="221" spans="1:48" ht="16" thickBot="1">
      <c r="A221" s="85"/>
      <c r="B221" s="97"/>
      <c r="C221" s="103"/>
      <c r="D221" s="103"/>
      <c r="E221" s="103"/>
      <c r="F221" s="103"/>
      <c r="G221" s="103"/>
      <c r="H221" s="103"/>
      <c r="I221" s="103"/>
      <c r="J221" s="98"/>
      <c r="K221" s="72"/>
      <c r="L221" s="327"/>
      <c r="M221" s="328"/>
      <c r="N221" s="328"/>
      <c r="O221" s="328"/>
      <c r="P221" s="328"/>
      <c r="Q221" s="328"/>
      <c r="R221" s="328"/>
      <c r="S221" s="328"/>
      <c r="T221" s="328"/>
      <c r="U221" s="328"/>
      <c r="V221" s="328"/>
      <c r="W221" s="328"/>
      <c r="X221" s="329"/>
      <c r="Y221" s="340"/>
      <c r="AL221" s="38"/>
      <c r="AM221" s="45"/>
      <c r="AN221" s="46"/>
      <c r="AO221" s="46"/>
      <c r="AP221" s="46"/>
      <c r="AQ221" s="46"/>
      <c r="AR221" s="46"/>
      <c r="AS221" s="46"/>
      <c r="AT221" s="46"/>
      <c r="AU221" s="47"/>
      <c r="AV221" s="42"/>
    </row>
    <row r="222" spans="1:48" ht="16" thickBot="1">
      <c r="A222" s="85"/>
      <c r="B222" s="97"/>
      <c r="C222" s="74"/>
      <c r="D222" s="74"/>
      <c r="E222" s="74"/>
      <c r="F222" s="74"/>
      <c r="G222" s="74"/>
      <c r="H222" s="74"/>
      <c r="I222" s="74"/>
      <c r="J222" s="98"/>
      <c r="K222" s="72"/>
      <c r="L222" s="330"/>
      <c r="M222" s="331" t="s">
        <v>456</v>
      </c>
      <c r="N222" s="332"/>
      <c r="O222" s="332"/>
      <c r="P222" s="332"/>
      <c r="Q222" s="332"/>
      <c r="R222" s="333" t="s">
        <v>457</v>
      </c>
      <c r="S222" s="332"/>
      <c r="T222" s="332"/>
      <c r="U222" s="332"/>
      <c r="V222" s="333" t="s">
        <v>458</v>
      </c>
      <c r="W222" s="332"/>
      <c r="X222" s="334"/>
      <c r="Y222" s="340"/>
      <c r="AL222" s="49"/>
      <c r="AM222" s="50"/>
      <c r="AN222" s="51"/>
      <c r="AO222" s="51"/>
      <c r="AP222" s="51"/>
      <c r="AQ222" s="51"/>
      <c r="AR222" s="51"/>
      <c r="AS222" s="51"/>
      <c r="AT222" s="51"/>
      <c r="AU222" s="51"/>
      <c r="AV222" s="52"/>
    </row>
    <row r="223" spans="1:48" ht="16.5" thickTop="1" thickBot="1">
      <c r="A223" s="85"/>
      <c r="B223" s="97"/>
      <c r="C223" s="74"/>
      <c r="D223" s="74"/>
      <c r="E223" s="74"/>
      <c r="F223" s="74"/>
      <c r="G223" s="74"/>
      <c r="H223" s="74"/>
      <c r="I223" s="74"/>
      <c r="J223" s="98"/>
      <c r="K223" s="72"/>
      <c r="L223" s="335"/>
      <c r="M223" s="48"/>
      <c r="N223" s="35"/>
      <c r="O223" s="35"/>
      <c r="P223" s="35"/>
      <c r="Q223" s="37" t="s">
        <v>445</v>
      </c>
      <c r="R223" s="37" t="s">
        <v>2</v>
      </c>
      <c r="S223" s="37" t="s">
        <v>446</v>
      </c>
      <c r="T223" s="37"/>
      <c r="U223" s="37" t="s">
        <v>445</v>
      </c>
      <c r="V223" s="37" t="s">
        <v>2</v>
      </c>
      <c r="W223" s="37" t="s">
        <v>446</v>
      </c>
      <c r="X223" s="86"/>
      <c r="Y223" s="340"/>
    </row>
    <row r="224" spans="1:48" ht="16" thickTop="1">
      <c r="A224" s="85"/>
      <c r="B224" s="97"/>
      <c r="C224" s="74"/>
      <c r="D224" s="74"/>
      <c r="E224" s="74"/>
      <c r="F224" s="74"/>
      <c r="G224" s="74"/>
      <c r="H224" s="74"/>
      <c r="I224" s="74"/>
      <c r="J224" s="98"/>
      <c r="K224" s="72"/>
      <c r="L224" s="336"/>
      <c r="M224" s="53"/>
      <c r="N224" s="54" t="s">
        <v>459</v>
      </c>
      <c r="O224" s="55"/>
      <c r="P224" s="56"/>
      <c r="Q224" s="57">
        <v>109.85</v>
      </c>
      <c r="R224" s="57">
        <v>100</v>
      </c>
      <c r="S224" s="57">
        <v>35.585000000000001</v>
      </c>
      <c r="T224" s="57"/>
      <c r="U224" s="57">
        <v>111.14400000000001</v>
      </c>
      <c r="V224" s="57">
        <v>100</v>
      </c>
      <c r="W224" s="58">
        <v>35.200000000000003</v>
      </c>
      <c r="X224" s="87"/>
      <c r="Y224" s="340"/>
    </row>
    <row r="225" spans="1:25">
      <c r="A225" s="85"/>
      <c r="B225" s="97"/>
      <c r="C225" s="74"/>
      <c r="D225" s="74"/>
      <c r="E225" s="74"/>
      <c r="F225" s="74"/>
      <c r="G225" s="74"/>
      <c r="H225" s="74"/>
      <c r="I225" s="74"/>
      <c r="J225" s="98"/>
      <c r="K225" s="72"/>
      <c r="L225" s="336"/>
      <c r="M225" s="59"/>
      <c r="N225" s="60" t="s">
        <v>0</v>
      </c>
      <c r="O225" s="61"/>
      <c r="P225" s="62"/>
      <c r="Q225" s="63">
        <v>98.073999999999998</v>
      </c>
      <c r="R225" s="63">
        <v>100</v>
      </c>
      <c r="S225" s="63">
        <v>118.232</v>
      </c>
      <c r="T225" s="63"/>
      <c r="U225" s="63">
        <v>97.284999999999997</v>
      </c>
      <c r="V225" s="63">
        <v>100</v>
      </c>
      <c r="W225" s="64">
        <v>116.145</v>
      </c>
      <c r="X225" s="87"/>
      <c r="Y225" s="340"/>
    </row>
    <row r="226" spans="1:25">
      <c r="A226" s="85"/>
      <c r="B226" s="97"/>
      <c r="C226" s="74"/>
      <c r="D226" s="74"/>
      <c r="E226" s="74"/>
      <c r="F226" s="74"/>
      <c r="G226" s="74"/>
      <c r="H226" s="74"/>
      <c r="I226" s="74"/>
      <c r="J226" s="98"/>
      <c r="K226" s="72"/>
      <c r="L226" s="336"/>
      <c r="M226" s="59"/>
      <c r="N226" s="60" t="s">
        <v>460</v>
      </c>
      <c r="O226" s="61"/>
      <c r="P226" s="62"/>
      <c r="Q226" s="63">
        <v>96.421999999999997</v>
      </c>
      <c r="R226" s="63">
        <v>100</v>
      </c>
      <c r="S226" s="63">
        <v>85.521000000000001</v>
      </c>
      <c r="T226" s="63"/>
      <c r="U226" s="63">
        <v>96.72</v>
      </c>
      <c r="V226" s="63">
        <v>100</v>
      </c>
      <c r="W226" s="64">
        <v>81.427000000000007</v>
      </c>
      <c r="X226" s="87"/>
      <c r="Y226" s="340"/>
    </row>
    <row r="227" spans="1:25">
      <c r="A227" s="85"/>
      <c r="B227" s="97"/>
      <c r="C227" s="74"/>
      <c r="D227" s="74"/>
      <c r="E227" s="74"/>
      <c r="F227" s="74"/>
      <c r="G227" s="74"/>
      <c r="H227" s="74"/>
      <c r="I227" s="74"/>
      <c r="J227" s="98"/>
      <c r="K227" s="72"/>
      <c r="L227" s="336"/>
      <c r="M227" s="59"/>
      <c r="N227" s="60" t="s">
        <v>461</v>
      </c>
      <c r="O227" s="61"/>
      <c r="P227" s="62"/>
      <c r="Q227" s="63">
        <v>95.682000000000002</v>
      </c>
      <c r="R227" s="63">
        <v>100</v>
      </c>
      <c r="S227" s="63">
        <v>92.149000000000001</v>
      </c>
      <c r="T227" s="63"/>
      <c r="U227" s="63">
        <v>95.799000000000007</v>
      </c>
      <c r="V227" s="63">
        <v>100</v>
      </c>
      <c r="W227" s="64">
        <v>90.926000000000002</v>
      </c>
      <c r="X227" s="87"/>
      <c r="Y227" s="340"/>
    </row>
    <row r="228" spans="1:25">
      <c r="A228" s="85"/>
      <c r="B228" s="97"/>
      <c r="C228" s="74"/>
      <c r="D228" s="74"/>
      <c r="E228" s="74"/>
      <c r="F228" s="74"/>
      <c r="G228" s="74"/>
      <c r="H228" s="74"/>
      <c r="I228" s="74"/>
      <c r="J228" s="98"/>
      <c r="K228" s="72"/>
      <c r="L228" s="336"/>
      <c r="M228" s="59"/>
      <c r="N228" s="60" t="s">
        <v>462</v>
      </c>
      <c r="O228" s="61"/>
      <c r="P228" s="62"/>
      <c r="Q228" s="63">
        <v>95.046999999999997</v>
      </c>
      <c r="R228" s="63">
        <v>100</v>
      </c>
      <c r="S228" s="63">
        <v>108.883</v>
      </c>
      <c r="T228" s="63"/>
      <c r="U228" s="63">
        <v>94.811000000000007</v>
      </c>
      <c r="V228" s="63">
        <v>100</v>
      </c>
      <c r="W228" s="64">
        <v>107.304</v>
      </c>
      <c r="X228" s="87"/>
      <c r="Y228" s="340"/>
    </row>
    <row r="229" spans="1:25">
      <c r="A229" s="85"/>
      <c r="B229" s="97"/>
      <c r="C229" s="74"/>
      <c r="D229" s="74"/>
      <c r="E229" s="74"/>
      <c r="F229" s="74"/>
      <c r="G229" s="74"/>
      <c r="H229" s="74"/>
      <c r="I229" s="74"/>
      <c r="J229" s="98"/>
      <c r="K229" s="72"/>
      <c r="L229" s="336"/>
      <c r="M229" s="59"/>
      <c r="N229" s="60" t="s">
        <v>463</v>
      </c>
      <c r="O229" s="61"/>
      <c r="P229" s="62"/>
      <c r="Q229" s="63">
        <v>94.971999999999994</v>
      </c>
      <c r="R229" s="63">
        <v>100</v>
      </c>
      <c r="S229" s="63">
        <v>122.63800000000001</v>
      </c>
      <c r="T229" s="63"/>
      <c r="U229" s="63">
        <v>94.415999999999997</v>
      </c>
      <c r="V229" s="63">
        <v>100</v>
      </c>
      <c r="W229" s="64">
        <v>120.64100000000001</v>
      </c>
      <c r="X229" s="87"/>
      <c r="Y229" s="340"/>
    </row>
    <row r="230" spans="1:25">
      <c r="A230" s="85"/>
      <c r="B230" s="97"/>
      <c r="C230" s="74"/>
      <c r="D230" s="74"/>
      <c r="E230" s="74"/>
      <c r="F230" s="74"/>
      <c r="G230" s="74"/>
      <c r="H230" s="74"/>
      <c r="I230" s="74"/>
      <c r="J230" s="98"/>
      <c r="K230" s="72"/>
      <c r="L230" s="336"/>
      <c r="M230" s="59"/>
      <c r="N230" s="60" t="s">
        <v>464</v>
      </c>
      <c r="O230" s="61"/>
      <c r="P230" s="62"/>
      <c r="Q230" s="63">
        <v>99.186999999999998</v>
      </c>
      <c r="R230" s="63">
        <v>100</v>
      </c>
      <c r="S230" s="63">
        <v>67.394999999999996</v>
      </c>
      <c r="T230" s="63"/>
      <c r="U230" s="63">
        <v>103.28</v>
      </c>
      <c r="V230" s="63">
        <v>100</v>
      </c>
      <c r="W230" s="64">
        <v>69.025999999999996</v>
      </c>
      <c r="X230" s="87"/>
      <c r="Y230" s="340"/>
    </row>
    <row r="231" spans="1:25">
      <c r="A231" s="85"/>
      <c r="B231" s="97"/>
      <c r="C231" s="74"/>
      <c r="D231" s="74"/>
      <c r="E231" s="74"/>
      <c r="F231" s="74"/>
      <c r="G231" s="74"/>
      <c r="H231" s="74"/>
      <c r="I231" s="74"/>
      <c r="J231" s="98"/>
      <c r="K231" s="72"/>
      <c r="L231" s="336"/>
      <c r="M231" s="59"/>
      <c r="N231" s="60" t="s">
        <v>465</v>
      </c>
      <c r="O231" s="61"/>
      <c r="P231" s="62"/>
      <c r="Q231" s="63">
        <v>95.043999999999997</v>
      </c>
      <c r="R231" s="63">
        <v>100</v>
      </c>
      <c r="S231" s="63">
        <v>108.755</v>
      </c>
      <c r="T231" s="63"/>
      <c r="U231" s="63">
        <v>95.792000000000002</v>
      </c>
      <c r="V231" s="63">
        <v>100</v>
      </c>
      <c r="W231" s="64">
        <v>107.687</v>
      </c>
      <c r="X231" s="87"/>
      <c r="Y231" s="340"/>
    </row>
    <row r="232" spans="1:25" ht="16" thickBot="1">
      <c r="A232" s="85"/>
      <c r="B232" s="97"/>
      <c r="C232" s="74"/>
      <c r="D232" s="74"/>
      <c r="E232" s="74"/>
      <c r="F232" s="74"/>
      <c r="G232" s="74"/>
      <c r="H232" s="74"/>
      <c r="I232" s="74"/>
      <c r="J232" s="98"/>
      <c r="K232" s="72"/>
      <c r="L232" s="336"/>
      <c r="M232" s="65"/>
      <c r="N232" s="66" t="s">
        <v>466</v>
      </c>
      <c r="O232" s="67"/>
      <c r="P232" s="68"/>
      <c r="Q232" s="69">
        <v>100.96599999999999</v>
      </c>
      <c r="R232" s="69">
        <v>100</v>
      </c>
      <c r="S232" s="69">
        <v>64.37</v>
      </c>
      <c r="T232" s="69"/>
      <c r="U232" s="69">
        <v>103.866</v>
      </c>
      <c r="V232" s="69">
        <v>100</v>
      </c>
      <c r="W232" s="70">
        <v>65.626999999999995</v>
      </c>
      <c r="X232" s="87"/>
      <c r="Y232" s="340"/>
    </row>
    <row r="233" spans="1:25" ht="16.5" thickTop="1" thickBot="1">
      <c r="A233" s="85"/>
      <c r="B233" s="100"/>
      <c r="C233" s="104"/>
      <c r="D233" s="104"/>
      <c r="E233" s="104"/>
      <c r="F233" s="104"/>
      <c r="G233" s="104"/>
      <c r="H233" s="104"/>
      <c r="I233" s="104"/>
      <c r="J233" s="105"/>
      <c r="K233" s="72"/>
      <c r="L233" s="327" t="s">
        <v>467</v>
      </c>
      <c r="M233" s="328"/>
      <c r="N233" s="328"/>
      <c r="O233" s="328"/>
      <c r="P233" s="328"/>
      <c r="Q233" s="328"/>
      <c r="R233" s="328"/>
      <c r="S233" s="328"/>
      <c r="T233" s="328"/>
      <c r="U233" s="328"/>
      <c r="V233" s="337" t="s">
        <v>468</v>
      </c>
      <c r="W233" s="338"/>
      <c r="X233" s="329"/>
      <c r="Y233" s="340"/>
    </row>
    <row r="234" spans="1:25" ht="11.25" customHeight="1" thickBot="1">
      <c r="A234" s="88"/>
      <c r="B234" s="89"/>
      <c r="C234" s="89"/>
      <c r="D234" s="89"/>
      <c r="E234" s="89"/>
      <c r="F234" s="89"/>
      <c r="G234" s="89"/>
      <c r="H234" s="89"/>
      <c r="I234" s="89"/>
      <c r="J234" s="89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1"/>
    </row>
    <row r="235" spans="1:25">
      <c r="C235" s="73"/>
      <c r="D235" s="73"/>
      <c r="E235" s="73"/>
      <c r="F235" s="73"/>
      <c r="G235" s="73"/>
      <c r="H235" s="73"/>
      <c r="I235" s="73"/>
      <c r="J235" s="7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Подбор</vt:lpstr>
      <vt:lpstr>Выбор цвета</vt:lpstr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2016-04-14T17:55:05Z</dcterms:created>
  <dcterms:modified xsi:type="dcterms:W3CDTF">2018-09-30T14:49:40Z</dcterms:modified>
</cp:coreProperties>
</file>